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defaultThemeVersion="166925"/>
  <mc:AlternateContent xmlns:mc="http://schemas.openxmlformats.org/markup-compatibility/2006">
    <mc:Choice Requires="x15">
      <x15ac:absPath xmlns:x15ac="http://schemas.microsoft.com/office/spreadsheetml/2010/11/ac" url="C:\Users\Miroslav Rada\ownCloud\teorie_her\ls2020\ukoly\u1-excel\"/>
    </mc:Choice>
  </mc:AlternateContent>
  <xr:revisionPtr revIDLastSave="0" documentId="13_ncr:1_{555EB3B0-1746-4124-90F4-FD8EE576C417}" xr6:coauthVersionLast="45" xr6:coauthVersionMax="45" xr10:uidLastSave="{00000000-0000-0000-0000-000000000000}"/>
  <bookViews>
    <workbookView xWindow="9405" yWindow="4695" windowWidth="14430" windowHeight="15120" firstSheet="2" activeTab="4" xr2:uid="{CA3B84AB-1FF5-4846-BA7A-C1BC2F38433A}"/>
  </bookViews>
  <sheets>
    <sheet name="S maticovými funkcemi" sheetId="2" r:id="rId1"/>
    <sheet name="Bez maticových funkcí" sheetId="1" r:id="rId2"/>
    <sheet name="Kooperace s přenosnou výhrou" sheetId="3" r:id="rId3"/>
    <sheet name="Kooperace s nepřenosnou výhrou" sheetId="4" r:id="rId4"/>
    <sheet name="Příklad ze slidu 22" sheetId="5" r:id="rId5"/>
  </sheets>
  <definedNames>
    <definedName name="solver_adj" localSheetId="1" hidden="1">'Bez maticových funkcí'!$B$8:$B$11,'Bez maticových funkcí'!$C$8:$C$10,'Bez maticových funkcí'!$D$8,'Bez maticových funkcí'!$E$8</definedName>
    <definedName name="solver_adj" localSheetId="0" hidden="1">'S maticovými funkcemi'!$B$8:$B$11,'S maticovými funkcemi'!$C$8:$C$10,'S maticovými funkcemi'!$D$8,'S maticovými funkcemi'!$E$8</definedName>
    <definedName name="solver_cvg" localSheetId="1" hidden="1">0.0001</definedName>
    <definedName name="solver_cvg" localSheetId="0" hidden="1">0.0001</definedName>
    <definedName name="solver_drv" localSheetId="1" hidden="1">1</definedName>
    <definedName name="solver_drv" localSheetId="0" hidden="1">1</definedName>
    <definedName name="solver_eng" localSheetId="1" hidden="1">1</definedName>
    <definedName name="solver_eng" localSheetId="0" hidden="1">1</definedName>
    <definedName name="solver_est" localSheetId="1" hidden="1">1</definedName>
    <definedName name="solver_est" localSheetId="0" hidden="1">1</definedName>
    <definedName name="solver_itr" localSheetId="1" hidden="1">2147483647</definedName>
    <definedName name="solver_itr" localSheetId="0" hidden="1">2147483647</definedName>
    <definedName name="solver_lhs1" localSheetId="1" hidden="1">'Bez maticových funkcí'!$G$14:$G$16</definedName>
    <definedName name="solver_lhs1" localSheetId="0" hidden="1">'S maticovými funkcemi'!$G$14:$G$16</definedName>
    <definedName name="solver_lhs2" localSheetId="1" hidden="1">'Bez maticových funkcí'!$G$18</definedName>
    <definedName name="solver_lhs2" localSheetId="0" hidden="1">'S maticovými funkcemi'!$G$18</definedName>
    <definedName name="solver_lhs3" localSheetId="1" hidden="1">'Bez maticových funkcí'!$G$20</definedName>
    <definedName name="solver_lhs3" localSheetId="0" hidden="1">'S maticovými funkcemi'!$G$20</definedName>
    <definedName name="solver_lhs4" localSheetId="1" hidden="1">'Bez maticových funkcí'!$G$9:$G$12</definedName>
    <definedName name="solver_lhs4" localSheetId="0" hidden="1">'S maticovými funkcemi'!$G$9:$G$12</definedName>
    <definedName name="solver_mip" localSheetId="1" hidden="1">2147483647</definedName>
    <definedName name="solver_mip" localSheetId="0" hidden="1">2147483647</definedName>
    <definedName name="solver_mni" localSheetId="1" hidden="1">30</definedName>
    <definedName name="solver_mni" localSheetId="0" hidden="1">30</definedName>
    <definedName name="solver_mrt" localSheetId="1" hidden="1">0.075</definedName>
    <definedName name="solver_mrt" localSheetId="0" hidden="1">0.075</definedName>
    <definedName name="solver_msl" localSheetId="1" hidden="1">2</definedName>
    <definedName name="solver_msl" localSheetId="0" hidden="1">2</definedName>
    <definedName name="solver_neg" localSheetId="1" hidden="1">1</definedName>
    <definedName name="solver_neg" localSheetId="0" hidden="1">1</definedName>
    <definedName name="solver_nod" localSheetId="1" hidden="1">2147483647</definedName>
    <definedName name="solver_nod" localSheetId="0" hidden="1">2147483647</definedName>
    <definedName name="solver_num" localSheetId="1" hidden="1">4</definedName>
    <definedName name="solver_num" localSheetId="0" hidden="1">4</definedName>
    <definedName name="solver_nwt" localSheetId="1" hidden="1">1</definedName>
    <definedName name="solver_nwt" localSheetId="0" hidden="1">1</definedName>
    <definedName name="solver_opt" localSheetId="1" hidden="1">'Bez maticových funkcí'!$B$13</definedName>
    <definedName name="solver_opt" localSheetId="0" hidden="1">'S maticovými funkcemi'!$B$13</definedName>
    <definedName name="solver_pre" localSheetId="1" hidden="1">0.000001</definedName>
    <definedName name="solver_pre" localSheetId="0" hidden="1">0.000001</definedName>
    <definedName name="solver_rbv" localSheetId="1" hidden="1">1</definedName>
    <definedName name="solver_rbv" localSheetId="0" hidden="1">1</definedName>
    <definedName name="solver_rel1" localSheetId="1" hidden="1">1</definedName>
    <definedName name="solver_rel1" localSheetId="0" hidden="1">1</definedName>
    <definedName name="solver_rel2" localSheetId="1" hidden="1">2</definedName>
    <definedName name="solver_rel2" localSheetId="0" hidden="1">2</definedName>
    <definedName name="solver_rel3" localSheetId="1" hidden="1">2</definedName>
    <definedName name="solver_rel3" localSheetId="0" hidden="1">2</definedName>
    <definedName name="solver_rel4" localSheetId="1" hidden="1">1</definedName>
    <definedName name="solver_rel4" localSheetId="0" hidden="1">1</definedName>
    <definedName name="solver_rhs1" localSheetId="1" hidden="1">'Bez maticových funkcí'!$I$14:$I$16</definedName>
    <definedName name="solver_rhs1" localSheetId="0" hidden="1">'S maticovými funkcemi'!$I$14:$I$16</definedName>
    <definedName name="solver_rhs2" localSheetId="1" hidden="1">'Bez maticových funkcí'!$I$18</definedName>
    <definedName name="solver_rhs2" localSheetId="0" hidden="1">'S maticovými funkcemi'!$I$18</definedName>
    <definedName name="solver_rhs3" localSheetId="1" hidden="1">'Bez maticových funkcí'!$I$20</definedName>
    <definedName name="solver_rhs3" localSheetId="0" hidden="1">'S maticovými funkcemi'!$I$20</definedName>
    <definedName name="solver_rhs4" localSheetId="1" hidden="1">'Bez maticových funkcí'!$I$9:$I$12</definedName>
    <definedName name="solver_rhs4" localSheetId="0" hidden="1">'S maticovými funkcemi'!$I$9:$I$12</definedName>
    <definedName name="solver_rlx" localSheetId="1" hidden="1">2</definedName>
    <definedName name="solver_rlx" localSheetId="0" hidden="1">2</definedName>
    <definedName name="solver_rsd" localSheetId="1" hidden="1">0</definedName>
    <definedName name="solver_rsd" localSheetId="0" hidden="1">0</definedName>
    <definedName name="solver_scl" localSheetId="1" hidden="1">1</definedName>
    <definedName name="solver_scl" localSheetId="0" hidden="1">1</definedName>
    <definedName name="solver_sho" localSheetId="1" hidden="1">2</definedName>
    <definedName name="solver_sho" localSheetId="0" hidden="1">2</definedName>
    <definedName name="solver_ssz" localSheetId="1" hidden="1">100</definedName>
    <definedName name="solver_ssz" localSheetId="0" hidden="1">100</definedName>
    <definedName name="solver_tim" localSheetId="1" hidden="1">2147483647</definedName>
    <definedName name="solver_tim" localSheetId="0" hidden="1">2147483647</definedName>
    <definedName name="solver_tol" localSheetId="1" hidden="1">0.01</definedName>
    <definedName name="solver_tol" localSheetId="0" hidden="1">0.01</definedName>
    <definedName name="solver_typ" localSheetId="1" hidden="1">1</definedName>
    <definedName name="solver_typ" localSheetId="0" hidden="1">1</definedName>
    <definedName name="solver_val" localSheetId="1" hidden="1">0</definedName>
    <definedName name="solver_val" localSheetId="0" hidden="1">0</definedName>
    <definedName name="solver_ver" localSheetId="1" hidden="1">3</definedName>
    <definedName name="solver_ver" localSheetId="0"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9" i="5" l="1"/>
  <c r="K80" i="5"/>
  <c r="K78" i="5"/>
  <c r="I79" i="5"/>
  <c r="J79" i="5"/>
  <c r="I80" i="5"/>
  <c r="J80" i="5"/>
  <c r="J78" i="5"/>
  <c r="I78" i="5"/>
  <c r="F79" i="5"/>
  <c r="F80" i="5"/>
  <c r="F78" i="5"/>
  <c r="E74" i="5"/>
  <c r="D74" i="5"/>
  <c r="D45" i="5"/>
  <c r="D44" i="5"/>
  <c r="C45" i="5"/>
  <c r="C44" i="5"/>
  <c r="B45" i="5"/>
  <c r="B44" i="5"/>
  <c r="B34" i="5"/>
  <c r="C34" i="5"/>
  <c r="D34" i="5"/>
  <c r="B35" i="5"/>
  <c r="C35" i="5"/>
  <c r="D35" i="5"/>
  <c r="C33" i="5"/>
  <c r="D33" i="5"/>
  <c r="B33" i="5"/>
  <c r="J25" i="5"/>
  <c r="K25" i="5"/>
  <c r="I25" i="5"/>
  <c r="F22" i="5"/>
  <c r="F23" i="5"/>
  <c r="F21" i="5"/>
  <c r="J13" i="5"/>
  <c r="K13" i="5"/>
  <c r="I13" i="5"/>
  <c r="F10" i="5"/>
  <c r="F11" i="5"/>
  <c r="F13" i="5" s="1"/>
  <c r="F9" i="5"/>
  <c r="E49" i="4"/>
  <c r="F49" i="4"/>
  <c r="G49" i="4" s="1"/>
  <c r="F48" i="4"/>
  <c r="E48" i="4"/>
  <c r="G48" i="4"/>
  <c r="C42" i="4"/>
  <c r="C41" i="4"/>
  <c r="D39" i="4"/>
  <c r="C39" i="4"/>
  <c r="D104" i="3"/>
  <c r="D103" i="3"/>
  <c r="C104" i="3"/>
  <c r="C103" i="3"/>
  <c r="B104" i="3"/>
  <c r="B103" i="3"/>
  <c r="C78" i="3"/>
  <c r="D78" i="3"/>
  <c r="B78" i="3"/>
  <c r="E68" i="3"/>
  <c r="E69" i="3"/>
  <c r="E70" i="3"/>
  <c r="E67" i="3"/>
  <c r="E72" i="3" s="1"/>
  <c r="F78" i="3"/>
  <c r="F54" i="3"/>
  <c r="C54" i="3"/>
  <c r="D54" i="3"/>
  <c r="B54" i="3"/>
  <c r="E48" i="3"/>
  <c r="E44" i="3"/>
  <c r="E45" i="3"/>
  <c r="E46" i="3"/>
  <c r="E43" i="3"/>
  <c r="B17" i="3"/>
  <c r="C17" i="3"/>
  <c r="D17" i="3"/>
  <c r="B18" i="3"/>
  <c r="C18" i="3"/>
  <c r="D18" i="3"/>
  <c r="B19" i="3"/>
  <c r="C19" i="3"/>
  <c r="D19" i="3"/>
  <c r="C16" i="3"/>
  <c r="D16" i="3"/>
  <c r="B16" i="3"/>
  <c r="B13" i="2"/>
  <c r="G14" i="2" a="1"/>
  <c r="G14" i="2" s="1"/>
  <c r="G15" i="2"/>
  <c r="G9" i="2" a="1"/>
  <c r="G9" i="2" s="1"/>
  <c r="G10" i="2"/>
  <c r="G12" i="2"/>
  <c r="G20" i="2"/>
  <c r="G18" i="2"/>
  <c r="I16" i="2"/>
  <c r="I15" i="2"/>
  <c r="I14" i="2"/>
  <c r="I12" i="2"/>
  <c r="I11" i="2"/>
  <c r="I10" i="2"/>
  <c r="I9" i="2"/>
  <c r="I16" i="1"/>
  <c r="I15" i="1"/>
  <c r="I14" i="1"/>
  <c r="I12" i="1"/>
  <c r="I11" i="1"/>
  <c r="I10" i="1"/>
  <c r="I9" i="1"/>
  <c r="G16" i="1"/>
  <c r="G15" i="1"/>
  <c r="G14" i="1"/>
  <c r="G10" i="1"/>
  <c r="G11" i="1"/>
  <c r="G12" i="1"/>
  <c r="G9" i="1"/>
  <c r="G20" i="1"/>
  <c r="G18" i="1"/>
  <c r="L13" i="5" l="1"/>
  <c r="L25" i="5"/>
  <c r="F25" i="5"/>
  <c r="G16" i="2"/>
  <c r="G11" i="2"/>
  <c r="B13" i="1"/>
</calcChain>
</file>

<file path=xl/sharedStrings.xml><?xml version="1.0" encoding="utf-8"?>
<sst xmlns="http://schemas.openxmlformats.org/spreadsheetml/2006/main" count="263" uniqueCount="154">
  <si>
    <t>A</t>
  </si>
  <si>
    <t>B</t>
  </si>
  <si>
    <t>x1</t>
  </si>
  <si>
    <t>x2</t>
  </si>
  <si>
    <t>alfa</t>
  </si>
  <si>
    <t>beta</t>
  </si>
  <si>
    <t>Leve strany</t>
  </si>
  <si>
    <t>Prave strany</t>
  </si>
  <si>
    <t>&lt;=</t>
  </si>
  <si>
    <t>B^T x1</t>
  </si>
  <si>
    <t>A x2</t>
  </si>
  <si>
    <t>suma x1</t>
  </si>
  <si>
    <t>suma x2</t>
  </si>
  <si>
    <t>=</t>
  </si>
  <si>
    <t>uc. fce</t>
  </si>
  <si>
    <t>x1^T(A+B)x2-alfa-beta</t>
  </si>
  <si>
    <t>Z výchozího řešení ((0,0,0,0),(0,0,0),0,0) řešitel najde optimum</t>
  </si>
  <si>
    <t>Součet</t>
  </si>
  <si>
    <t>Průměr</t>
  </si>
  <si>
    <t>Mezisoučet</t>
  </si>
  <si>
    <t>Počet</t>
  </si>
  <si>
    <t>Toto optimum má hodnotu účelové funkce 0, hodnoty (x1,x2) tedy tvoří Nashovo ekvilibrium.</t>
  </si>
  <si>
    <t>Z teorie se dá navíc odvodit, že je to ekvilibrium jediné.</t>
  </si>
  <si>
    <t>Vymyslete příklad bimaticové hry, která má ekvilibrií více. Zkuste řešitel pomocí různých výchozích hodnot proměnných přesvědčit, aby těchto více ekvilibrií našel.</t>
  </si>
  <si>
    <t>Hint: ekvilibria nemusí existovat pouze ve smíšeném rozšíření.</t>
  </si>
  <si>
    <t>Ve slidech jsou navrženy tři sady předpokladů:</t>
  </si>
  <si>
    <t>1. hráči mají výplaty jako při nekooperaci (dává smysl jen tehdy, pokud při nekooperaci jednoznačné chování je definováno)</t>
  </si>
  <si>
    <t>2. hráči mají výplaty, jako kdyby se nejvíce poškozovali, tj. počítáme jakousi zaručenou výhru</t>
  </si>
  <si>
    <t>3. hráči se chovají náhodně, výplata je střední hodnota výhry, chová-li se protihráč jako náhodný mechanismus</t>
  </si>
  <si>
    <t>1. tzv. kompetitivní charakteristická funkce</t>
  </si>
  <si>
    <t>Pojďme hodnoty charaktersitické funkce pro jednotlivé možnosti spočítat pro bimaticovou hru z předchozích listů.</t>
  </si>
  <si>
    <t>Na listu "S maticovými funkcemi" jsme tvrdili, že existuje jediné ekvilibrium:</t>
  </si>
  <si>
    <t>v1</t>
  </si>
  <si>
    <t>v2</t>
  </si>
  <si>
    <t>v12</t>
  </si>
  <si>
    <t>Zřejmě, hodnota v12 nezávisí na tom, jaké předpoklady o chování hráčů při nekooperaci vyslovíme.</t>
  </si>
  <si>
    <t>Smyslem je navrhout chování hráčů tak, aby bylo v nějakém smyslu optimální. Protože si hráči při přenosné výhře mohou výhru jakkoli dělit, kooperace se zřejmě hráčům vyplatí, pokud si kooperací budou schopni zajistit více prostředků, než pokud by nekooperovali. Není ale vždy jasné, co se stane, pokud ke kooperaci nedojde. V bimaticové hře totiž nemusí existovat jednoznačné ekvilibrium, které by jednoznačné chování při nekooperaci popisovalo. Tuto potíž můžeme řešit více způsoby. Například, můžeme vyslovit určité předpoklady o tom, jak se hráči budou chovat, pokud k dohodě o kooperaci nedojde. Nebo ještě lépe, nemusíme předpokládát konkrétní  pravidla chování hráčů, ale rovnou to, kolik hráči vyhrají, pokud ke kooperaci nedojde. Hodnoty výplat při kooperaci a nekooperaci zachycuje takzvaná charakteristická funkce; to je funkce, která přiřazuje hodnoty výplaty množinám hráčů. V bimaticové hře bude přiřazovat hodnoty množinám {1}, {2} a {1,2}, jiné množiny nepřipadají v úvahu. Hodnoty budeme značit v1, v2 a v12; písmeno v chápejme jako zkratku pro "výplatu".</t>
  </si>
  <si>
    <t>Pojďme spočítat, kolik prostředků si mohou hráči nejvíce zajistit.</t>
  </si>
  <si>
    <t>Zřejmě, dohodnou-li se na některé dvojici strategií, dohromady si zajistí výplatu stanovenou součtem příslušných výplat:</t>
  </si>
  <si>
    <t>A+B</t>
  </si>
  <si>
    <t>Nejvyšší hodnota v matici je 96. Pokud budou hráči kooperovat, mohou si zajistit až 96, a to tím, že budou hrát kteroukoli z dvojic strategí (2,3), (3,2) nebo (4,1).</t>
  </si>
  <si>
    <t>Hodnota v12 je tedy 96</t>
  </si>
  <si>
    <t>Dá se tedy předpokládát, že hodnoty charakteristické funkce budou následující:</t>
  </si>
  <si>
    <t>Hodnotu v12 známe z předchozího, ta je</t>
  </si>
  <si>
    <t>Protože v1 + v2 &lt; v12, kooperace se hráčům vyplatí.</t>
  </si>
  <si>
    <t>Zbývá rozhodnout, jak si hráči mají rozdělit výhru. To budeme diskutovat níže.</t>
  </si>
  <si>
    <t>2. tzv. minimaxová charakteristická funkce</t>
  </si>
  <si>
    <t>Pojďme spočítat, kolik si hráči mohou zajistit nezávisle na tom, jak se bude chovat protihráč.</t>
  </si>
  <si>
    <t>Nalezněme pro každou strategii každého hráče scénář, který je pro něj nejhorší, a předpokládejme, že hráč bude volit tu strategii, která má tento nejhorší scénář nejlepší</t>
  </si>
  <si>
    <t>Pro hráče s výplatní maticí A</t>
  </si>
  <si>
    <t>nejhorší scénář</t>
  </si>
  <si>
    <t>nejlepší z nejhorších scénářů</t>
  </si>
  <si>
    <t>Pro hráče s výplatní maticí B</t>
  </si>
  <si>
    <t>nejlepší z nejhorších scénářů.</t>
  </si>
  <si>
    <t>Máme tedy:</t>
  </si>
  <si>
    <t>Opět, v1 + v2 &lt; v12, kooperace se vyplatí.</t>
  </si>
  <si>
    <t>3. charakteristická funkce založená na očekávané hodnotě</t>
  </si>
  <si>
    <t>Tato charakteristická funkce se ve skutečnosti opírá o předpoklad, že se hráči rozhodují, jako kdyby protihráč byl náhodný mechanismus.</t>
  </si>
  <si>
    <t>Otázkou zůstává pravděpodobnostní rozdělení nad strategiemi, podle kterého se takový náhodný mechanismus má chovat.</t>
  </si>
  <si>
    <t>Nejjednodušší pravděpodobnostní rozdělení je rovnoměrné (nese nejméně informace). Zdá se být rozumné předpokládat jej.</t>
  </si>
  <si>
    <t>Pojďme spočítat, jaké budou očekávané výhry hráčů při volbě jednotlivých strategií, a vyberme z nich nejlepší.</t>
  </si>
  <si>
    <t>očekávaná hodnota</t>
  </si>
  <si>
    <t xml:space="preserve">Zde je v1 + v2 &gt; v12. Hráčům se při této charakteristické funkci kooperace nevyplatí. </t>
  </si>
  <si>
    <t>Pojďme zdůraznit, co tento závěr vlastně znamená. Předpokládali jsme, že při nekooperaci bude výplata hráče 1 70 a výplata hráče 2 35.</t>
  </si>
  <si>
    <t>Překvapivě vysoká je zejména předpokládaná výplata hráče 2. K té jsme došli tak, že jsme předpokládali, že hráč 1 bude volit svou strategii náhodně.</t>
  </si>
  <si>
    <t>Pak se hráči 2 vyplatí zvolit první strategii; protože mu přinese očekávanou výhru 35.</t>
  </si>
  <si>
    <t>Zdůrazněme znovu, že závěr o nevýhodnosti kooperace je podmíněn předpokladem, že při nekooperaci se výplaty stanovují výše uvedeným způsobem.</t>
  </si>
  <si>
    <t>Rozdělení výhry.</t>
  </si>
  <si>
    <t>Pro kompetitivní a minimaxovou charakteristickou funkci jsme se dozvěděli, že se kooperace vyplatí.</t>
  </si>
  <si>
    <t>Co z toho plyne? Hráči mají motivaci se domluvit na nějakém dělení výhry v12 ve výši 96.</t>
  </si>
  <si>
    <t>Jak by takové dělení výhry mělo vypadat? Označme a1 a a2 podíly hráčů na výhře. V úvahu připadá jakékoli dělení výhry (a1,a2), které splňuje</t>
  </si>
  <si>
    <t>a1 + a2 = v12</t>
  </si>
  <si>
    <t>a1 &gt;= v1</t>
  </si>
  <si>
    <t>a2 &gt;= v2</t>
  </si>
  <si>
    <t>Jaké konkrétní dělení by to mělo být, záleží na tom, co hráčům připadá spravedlivé a na jakém jsou ochotni se dohodnout.</t>
  </si>
  <si>
    <t>Slidy nabízí různé koncepty spravedlivosti:</t>
  </si>
  <si>
    <t>1. těžiště: hráči rozdělí "zisk z kooperace" napůl</t>
  </si>
  <si>
    <t>2. podíl charakteristických funkcí, tj. a1 : a2 = v1 : v2</t>
  </si>
  <si>
    <t>3. podíl přínosů, tj. a1 : a2 = v12 - v2 : v12 - v1</t>
  </si>
  <si>
    <t>a1</t>
  </si>
  <si>
    <t>a2</t>
  </si>
  <si>
    <t>způsob 2</t>
  </si>
  <si>
    <t>způsob 1</t>
  </si>
  <si>
    <t>způsob 3</t>
  </si>
  <si>
    <t>Množina všech dělení vyhovujících uvedeným podmínkám se nazývá jádro hry.</t>
  </si>
  <si>
    <t>Dělení spočtené způsobem 1 patří jistě do jádra hry.</t>
  </si>
  <si>
    <t>Jak je to s děleními spočtenými způsoby 2 a 3 pro obecné charakteristické funkce? (V tomto konrétním případě spočtená dělení součástí jádra hry jsou, neboť platí a1 &gt;= v1, a2 &gt;= v2.)</t>
  </si>
  <si>
    <t>Připomeňme na závěr, že za spravedlivé (akceptovatelné) lze považovat v zásadě cokoli, na čem se hráči shodnou.</t>
  </si>
  <si>
    <t>Na rozdíl od situace s přenosnou výhrou nepřipadá v případě nepřenosné výhry v úvahu přerozdělování.</t>
  </si>
  <si>
    <t>Výplaty hráčů jsou tedy přímo prvky matic A a B; kooperace zde znamená pouze dohodu o volbě strategií.</t>
  </si>
  <si>
    <t>Stejně jako v případě přenosné výhry jsou vodítkem pro posuzování výhodnosti kooperace hodnoty charakteristické funkce v1 a v2.</t>
  </si>
  <si>
    <t xml:space="preserve">Předpokládejme zde, že se hra neopakuje. Bude odehrána právě jednou. </t>
  </si>
  <si>
    <t>A_ij &gt;= v1,</t>
  </si>
  <si>
    <t>B_ij &gt;= v2.</t>
  </si>
  <si>
    <t>Pro případnou dohodu o volbě strategií připadají v úvahu takové dvojice strategií (i,j), pro kterou platí, že:</t>
  </si>
  <si>
    <t>Množinu všech (A_ij,B_ij) splňující výše uvedené podmínky označme D. Říkejme jim množina dosažitelných dělení.</t>
  </si>
  <si>
    <t>Z těchto dosažitelných dělení vyberme nedominovaná dosažitelná dělení. Jejich množinu označme D_n.</t>
  </si>
  <si>
    <t>Pojďme tato dělení spočítat pro tyto tři koncepty spravedlivosti a kompetitivní charakteristickou funkci. Pro další charakteristické funkce je výpočet analogický.</t>
  </si>
  <si>
    <t xml:space="preserve">Předpokládejme nyní opět kompetitivní charakteristickou funkci. Máme tedy </t>
  </si>
  <si>
    <t>Vyznačme nyní tučně ve výplatních maticích ty hodnoty, které jsou větší nebo rovny požadovaným:</t>
  </si>
  <si>
    <t>i</t>
  </si>
  <si>
    <t>j</t>
  </si>
  <si>
    <t>Dosažitelná dělení jsou tedy následující:</t>
  </si>
  <si>
    <t>A_ij</t>
  </si>
  <si>
    <t>B_ij</t>
  </si>
  <si>
    <t>Z nich jsou nedominovaná následující dělení, dělení (60,14) a (60,12) jsou dominováno dělením (82,14).</t>
  </si>
  <si>
    <t>Připadá-li v úvahu více nedominovaných dosažitelných dělení, je otázkou, které vybrat. Opět záleží na tom, co hráčům připadá akceptovatelné a spravedlivé.</t>
  </si>
  <si>
    <t>Slidy nabízí 2 možnosti:</t>
  </si>
  <si>
    <t>1. přiblížení se "průměrnému nedominovanému dělení"</t>
  </si>
  <si>
    <t>2. maximalizace přírůstků</t>
  </si>
  <si>
    <t>Pojďme je aplikovat:</t>
  </si>
  <si>
    <t>1. průměrné nedominované dělení</t>
  </si>
  <si>
    <t>pp_1</t>
  </si>
  <si>
    <t>pp_2</t>
  </si>
  <si>
    <t>Označme (pp_1,pp_2) průměrné dělení přes všechna nedominovaná dělení:</t>
  </si>
  <si>
    <t>Spočtěme vzdálenosti jednotlivých dělení od tohoto průměrného ve zvolené metrice. Pro euklidovskou metriku dostáváme:</t>
  </si>
  <si>
    <t>d((84,12),(83,13))</t>
  </si>
  <si>
    <t>d((82,14),(83,13))</t>
  </si>
  <si>
    <t>Dostáváme nepřekvapivý výsledek, že vzdálenost obou dělení je stejná. Podle tohoto konceptu spravedlivosti jsou tedy obě dělení stejně dobrá.</t>
  </si>
  <si>
    <t>Pro každé dělení spočtěme, jaké jsou přírůstky výplat jednotlivých hráčů oproti hodnotám charaktertistické funkce.</t>
  </si>
  <si>
    <t>A_ij - v1</t>
  </si>
  <si>
    <t>B_ij - v2</t>
  </si>
  <si>
    <t>min{ A_ij - v1, B_ij - v2 }</t>
  </si>
  <si>
    <t>Dvojice strategií (3,2) vede ke většímu minimálnímu přírůstku. Každý z hráčů si kooperací polepší alespoň o 2,16901. V tomto smyslu je tato dvojie strategií spravedlivější.</t>
  </si>
  <si>
    <t>Opět zdůrazněme, že v úvahu připadají i jiné koncepty spravedlivosti.</t>
  </si>
  <si>
    <t>1. minimaxová charakteristická funkce</t>
  </si>
  <si>
    <t>min</t>
  </si>
  <si>
    <t>max</t>
  </si>
  <si>
    <t>průměr</t>
  </si>
  <si>
    <t>přenosná výhra s náhodným chováním protihráče</t>
  </si>
  <si>
    <t>2. náhodné chování protihráče</t>
  </si>
  <si>
    <t>Kompetitivní charakteristickou funkci nebudeme počítat. Případně zkuste sami, omezíme se jen na zbylé dvě charakteristické funkce.</t>
  </si>
  <si>
    <t>Kooperace se vyplatí, protože 13 &gt;= 6+4</t>
  </si>
  <si>
    <t>Spočtěme různé dělení výhry pro různé koncepty spravedlivosti:</t>
  </si>
  <si>
    <t>těžiště jádra</t>
  </si>
  <si>
    <t>poměr přínosů</t>
  </si>
  <si>
    <t>poměr v1:v2</t>
  </si>
  <si>
    <t>Všechna tři dělení přicházejí v úvahu (jsou prvky jádra).</t>
  </si>
  <si>
    <t>Tedy: hráči se dohodnou na volbě strategií (1,3). Celkem si budou dělit 13, rozdělí si je např. na (7,5; 5,5).</t>
  </si>
  <si>
    <t>nepřenosná výhra s minimaxovou char. Funkcí</t>
  </si>
  <si>
    <t>Charakteristická funkce:</t>
  </si>
  <si>
    <t>dosažitelná dělení</t>
  </si>
  <si>
    <t>nedominovaná dosažitelná dělení</t>
  </si>
  <si>
    <t>dominovano delenim (6,7)</t>
  </si>
  <si>
    <t>dominovano delenim (8,4)</t>
  </si>
  <si>
    <t>Průměrné nedominované dosažitelné dělení:</t>
  </si>
  <si>
    <t>Vzdálenosti dělení od průměrného; přírůstky k případu při nekooperaci a nejmenší z nich</t>
  </si>
  <si>
    <t>d((A_ij,B_ij),(pp_1,pp_2))</t>
  </si>
  <si>
    <t>A_ij-v1</t>
  </si>
  <si>
    <t>B_ij-v2</t>
  </si>
  <si>
    <t>min {A_ij-v1, B_ij-v2}</t>
  </si>
  <si>
    <t>Podle konceptu vzdálenosti od průměrného nedominovaného dosažitelného dělení je nejlepší dělení (8,4).</t>
  </si>
  <si>
    <t>Hráči by se mohli (v případě, že jim tenhle koncept připadá spravedlivý) domluvit na dvojici strategií (1,2).</t>
  </si>
  <si>
    <t>Podle konceptu maximalizace nejmenšího přírůstku k hodnotám při nekooperaci není možné rozlišit mezi dohodami na strategiích (1,2) a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</si>
</sst>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charset val="238"/>
      <scheme val="minor"/>
    </font>
    <font>
      <b/>
      <sz val="11"/>
      <color theme="1"/>
      <name val="Calibri"/>
      <family val="2"/>
      <scheme val="minor"/>
    </font>
  </fonts>
  <fills count="2">
    <fill>
      <patternFill patternType="none"/>
    </fill>
    <fill>
      <patternFill patternType="gray125"/>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8">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 xfId="0" applyBorder="1"/>
    <xf numFmtId="0" fontId="0" fillId="0" borderId="0" xfId="0" applyAlignment="1">
      <alignment wrapText="1"/>
    </xf>
    <xf numFmtId="0" fontId="0" fillId="0" borderId="0" xfId="0" quotePrefix="1"/>
    <xf numFmtId="0" fontId="1" fillId="0" borderId="0" xfId="0" applyFont="1"/>
    <xf numFmtId="0" fontId="1" fillId="0" borderId="2" xfId="0" applyFont="1" applyBorder="1"/>
    <xf numFmtId="0" fontId="1" fillId="0" borderId="3" xfId="0" applyFont="1" applyBorder="1"/>
    <xf numFmtId="0" fontId="1" fillId="0" borderId="4" xfId="0" applyFont="1" applyBorder="1"/>
    <xf numFmtId="0" fontId="1" fillId="0" borderId="6" xfId="0" applyFont="1" applyBorder="1"/>
    <xf numFmtId="0" fontId="1" fillId="0" borderId="0" xfId="0" applyFont="1" applyBorder="1"/>
    <xf numFmtId="0" fontId="1" fillId="0" borderId="5" xfId="0" applyFont="1" applyBorder="1"/>
    <xf numFmtId="0" fontId="1" fillId="0" borderId="7" xfId="0" applyFont="1" applyBorder="1"/>
    <xf numFmtId="0" fontId="0" fillId="0" borderId="0" xfId="0" applyFill="1" applyBorder="1"/>
    <xf numFmtId="0" fontId="0" fillId="0" borderId="0" xfId="0" applyAlignment="1">
      <alignment wrapText="1"/>
    </xf>
    <xf numFmtId="0" fontId="1" fillId="0" borderId="9" xfId="0" applyFont="1" applyBorder="1"/>
    <xf numFmtId="0" fontId="1" fillId="0" borderId="8" xfId="0" applyFont="1" applyBorder="1"/>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12F99-DC8A-45FA-9775-B7979004CEE7}">
  <dimension ref="A1:I32"/>
  <sheetViews>
    <sheetView workbookViewId="0">
      <selection activeCell="B23" sqref="B23:G27"/>
    </sheetView>
  </sheetViews>
  <sheetFormatPr defaultRowHeight="15" x14ac:dyDescent="0.25"/>
  <cols>
    <col min="7" max="7" width="9.5703125" bestFit="1" customWidth="1"/>
  </cols>
  <sheetData>
    <row r="1" spans="1:9" ht="15.75" thickBot="1" x14ac:dyDescent="0.3"/>
    <row r="2" spans="1:9" x14ac:dyDescent="0.25">
      <c r="A2" t="s">
        <v>0</v>
      </c>
      <c r="B2" s="1">
        <v>60</v>
      </c>
      <c r="C2" s="2">
        <v>60</v>
      </c>
      <c r="D2" s="3">
        <v>60</v>
      </c>
      <c r="F2" t="s">
        <v>1</v>
      </c>
      <c r="G2" s="1">
        <v>0</v>
      </c>
      <c r="H2" s="2">
        <v>14</v>
      </c>
      <c r="I2" s="3">
        <v>12</v>
      </c>
    </row>
    <row r="3" spans="1:9" x14ac:dyDescent="0.25">
      <c r="B3" s="4">
        <v>49</v>
      </c>
      <c r="C3" s="5">
        <v>77</v>
      </c>
      <c r="D3" s="6">
        <v>84</v>
      </c>
      <c r="G3" s="4">
        <v>35</v>
      </c>
      <c r="H3" s="5">
        <v>7</v>
      </c>
      <c r="I3" s="6">
        <v>12</v>
      </c>
    </row>
    <row r="4" spans="1:9" x14ac:dyDescent="0.25">
      <c r="B4" s="4">
        <v>47</v>
      </c>
      <c r="C4" s="5">
        <v>82</v>
      </c>
      <c r="D4" s="6">
        <v>76</v>
      </c>
      <c r="G4" s="4">
        <v>35</v>
      </c>
      <c r="H4" s="5">
        <v>14</v>
      </c>
      <c r="I4" s="6">
        <v>6</v>
      </c>
    </row>
    <row r="5" spans="1:9" ht="15.75" thickBot="1" x14ac:dyDescent="0.3">
      <c r="B5" s="7">
        <v>26</v>
      </c>
      <c r="C5" s="8">
        <v>19</v>
      </c>
      <c r="D5" s="9">
        <v>20</v>
      </c>
      <c r="G5" s="7">
        <v>70</v>
      </c>
      <c r="H5" s="8">
        <v>7</v>
      </c>
      <c r="I5" s="9">
        <v>6</v>
      </c>
    </row>
    <row r="7" spans="1:9" ht="15.75" thickBot="1" x14ac:dyDescent="0.3">
      <c r="B7" t="s">
        <v>2</v>
      </c>
      <c r="C7" t="s">
        <v>3</v>
      </c>
      <c r="D7" t="s">
        <v>4</v>
      </c>
      <c r="E7" t="s">
        <v>5</v>
      </c>
      <c r="G7" t="s">
        <v>6</v>
      </c>
      <c r="I7" t="s">
        <v>7</v>
      </c>
    </row>
    <row r="8" spans="1:9" ht="15.75" thickBot="1" x14ac:dyDescent="0.3">
      <c r="B8" s="10">
        <v>0.6619718309859155</v>
      </c>
      <c r="C8" s="10">
        <v>0.61985472154963661</v>
      </c>
      <c r="D8" s="13">
        <v>59.999999999999993</v>
      </c>
      <c r="E8" s="13">
        <v>11.830985915492958</v>
      </c>
      <c r="G8" t="s">
        <v>10</v>
      </c>
      <c r="I8" t="s">
        <v>4</v>
      </c>
    </row>
    <row r="9" spans="1:9" x14ac:dyDescent="0.25">
      <c r="B9" s="11">
        <v>0.30985915492957766</v>
      </c>
      <c r="C9" s="11">
        <v>0.32929782082324471</v>
      </c>
      <c r="G9" s="10">
        <f t="array" ref="G9:G12">MMULT(B2:D5,C8:C10)</f>
        <v>60</v>
      </c>
      <c r="H9" t="s">
        <v>8</v>
      </c>
      <c r="I9" s="10">
        <f>D8</f>
        <v>59.999999999999993</v>
      </c>
    </row>
    <row r="10" spans="1:9" ht="15.75" thickBot="1" x14ac:dyDescent="0.3">
      <c r="B10" s="11">
        <v>2.8169014084506897E-2</v>
      </c>
      <c r="C10" s="12">
        <v>5.0847457627118571E-2</v>
      </c>
      <c r="G10" s="11">
        <v>59.999999999999993</v>
      </c>
      <c r="H10" t="s">
        <v>8</v>
      </c>
      <c r="I10" s="11">
        <f>D8</f>
        <v>59.999999999999993</v>
      </c>
    </row>
    <row r="11" spans="1:9" ht="15.75" thickBot="1" x14ac:dyDescent="0.3">
      <c r="B11" s="12">
        <v>0</v>
      </c>
      <c r="G11" s="11">
        <v>60</v>
      </c>
      <c r="H11" t="s">
        <v>8</v>
      </c>
      <c r="I11" s="11">
        <f>D8</f>
        <v>59.999999999999993</v>
      </c>
    </row>
    <row r="12" spans="1:9" ht="15.75" thickBot="1" x14ac:dyDescent="0.3">
      <c r="B12" t="s">
        <v>15</v>
      </c>
      <c r="G12" s="12">
        <v>23.389830508474571</v>
      </c>
      <c r="H12" t="s">
        <v>8</v>
      </c>
      <c r="I12" s="12">
        <f>D8</f>
        <v>59.999999999999993</v>
      </c>
    </row>
    <row r="13" spans="1:9" ht="15.75" thickBot="1" x14ac:dyDescent="0.3">
      <c r="A13" t="s">
        <v>14</v>
      </c>
      <c r="B13" s="13">
        <f>SUMPRODUCT(B8:B11,G9:G12)+SUMPRODUCT(C8:C10,G14:G16)-D8-E8</f>
        <v>0</v>
      </c>
      <c r="G13" t="s">
        <v>9</v>
      </c>
      <c r="I13" t="s">
        <v>5</v>
      </c>
    </row>
    <row r="14" spans="1:9" x14ac:dyDescent="0.25">
      <c r="G14" s="10">
        <f t="array" ref="G14:G16">MMULT(TRANSPOSE(G2:I5),B8:B11)</f>
        <v>11.83098591549296</v>
      </c>
      <c r="H14" t="s">
        <v>8</v>
      </c>
      <c r="I14" s="10">
        <f>E8</f>
        <v>11.830985915492958</v>
      </c>
    </row>
    <row r="15" spans="1:9" x14ac:dyDescent="0.25">
      <c r="G15" s="11">
        <v>11.830985915492956</v>
      </c>
      <c r="H15" t="s">
        <v>8</v>
      </c>
      <c r="I15" s="11">
        <f>E8</f>
        <v>11.830985915492958</v>
      </c>
    </row>
    <row r="16" spans="1:9" ht="15.75" thickBot="1" x14ac:dyDescent="0.3">
      <c r="G16" s="12">
        <v>11.83098591549296</v>
      </c>
      <c r="H16" t="s">
        <v>8</v>
      </c>
      <c r="I16" s="12">
        <f>E8</f>
        <v>11.830985915492958</v>
      </c>
    </row>
    <row r="17" spans="2:9" ht="15.75" thickBot="1" x14ac:dyDescent="0.3">
      <c r="G17" t="s">
        <v>11</v>
      </c>
      <c r="I17">
        <v>1</v>
      </c>
    </row>
    <row r="18" spans="2:9" ht="15.75" thickBot="1" x14ac:dyDescent="0.3">
      <c r="G18" s="13">
        <f>SUM(B8:B11)</f>
        <v>1.0000000000000002</v>
      </c>
      <c r="H18" t="s">
        <v>13</v>
      </c>
      <c r="I18" s="13">
        <v>1</v>
      </c>
    </row>
    <row r="19" spans="2:9" ht="15.75" thickBot="1" x14ac:dyDescent="0.3">
      <c r="G19" t="s">
        <v>12</v>
      </c>
      <c r="I19">
        <v>1</v>
      </c>
    </row>
    <row r="20" spans="2:9" ht="15.75" thickBot="1" x14ac:dyDescent="0.3">
      <c r="G20" s="13">
        <f>SUM(C8:C10)</f>
        <v>0.99999999999999989</v>
      </c>
      <c r="H20" t="s">
        <v>13</v>
      </c>
      <c r="I20" s="13">
        <v>1</v>
      </c>
    </row>
    <row r="22" spans="2:9" x14ac:dyDescent="0.25">
      <c r="B22" t="s">
        <v>16</v>
      </c>
    </row>
    <row r="23" spans="2:9" ht="15.75" thickBot="1" x14ac:dyDescent="0.3">
      <c r="B23" t="s">
        <v>2</v>
      </c>
      <c r="C23" t="s">
        <v>3</v>
      </c>
      <c r="D23" t="s">
        <v>4</v>
      </c>
      <c r="E23" t="s">
        <v>5</v>
      </c>
    </row>
    <row r="24" spans="2:9" ht="15.75" thickBot="1" x14ac:dyDescent="0.3">
      <c r="B24" s="10">
        <v>0.6619718309859155</v>
      </c>
      <c r="C24" s="10">
        <v>0.61985472154963661</v>
      </c>
      <c r="D24" s="13">
        <v>59.999999999999993</v>
      </c>
      <c r="E24" s="13">
        <v>11.830985915492958</v>
      </c>
    </row>
    <row r="25" spans="2:9" x14ac:dyDescent="0.25">
      <c r="B25" s="11">
        <v>0.30985915492957766</v>
      </c>
      <c r="C25" s="11">
        <v>0.32929782082324471</v>
      </c>
    </row>
    <row r="26" spans="2:9" ht="15.75" thickBot="1" x14ac:dyDescent="0.3">
      <c r="B26" s="11">
        <v>2.8169014084506897E-2</v>
      </c>
      <c r="C26" s="12">
        <v>5.0847457627118571E-2</v>
      </c>
    </row>
    <row r="27" spans="2:9" ht="15.75" thickBot="1" x14ac:dyDescent="0.3">
      <c r="B27" s="12">
        <v>0</v>
      </c>
    </row>
    <row r="28" spans="2:9" x14ac:dyDescent="0.25">
      <c r="B28" t="s">
        <v>21</v>
      </c>
    </row>
    <row r="29" spans="2:9" x14ac:dyDescent="0.25">
      <c r="B29" t="s">
        <v>22</v>
      </c>
    </row>
    <row r="31" spans="2:9" x14ac:dyDescent="0.25">
      <c r="B31" t="s">
        <v>23</v>
      </c>
    </row>
    <row r="32" spans="2:9" x14ac:dyDescent="0.25">
      <c r="B32" t="s">
        <v>24</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D7656-574C-4164-8166-F6BC51F10BE3}">
  <dimension ref="A1:I20"/>
  <sheetViews>
    <sheetView workbookViewId="0">
      <selection activeCell="F40" sqref="F40"/>
    </sheetView>
  </sheetViews>
  <sheetFormatPr defaultRowHeight="15" x14ac:dyDescent="0.25"/>
  <sheetData>
    <row r="1" spans="1:9" ht="15.75" thickBot="1" x14ac:dyDescent="0.3"/>
    <row r="2" spans="1:9" x14ac:dyDescent="0.25">
      <c r="A2" t="s">
        <v>0</v>
      </c>
      <c r="B2" s="1">
        <v>60</v>
      </c>
      <c r="C2" s="2">
        <v>60</v>
      </c>
      <c r="D2" s="3">
        <v>60</v>
      </c>
      <c r="F2" t="s">
        <v>1</v>
      </c>
      <c r="G2" s="1">
        <v>0</v>
      </c>
      <c r="H2" s="2">
        <v>14</v>
      </c>
      <c r="I2" s="3">
        <v>12</v>
      </c>
    </row>
    <row r="3" spans="1:9" x14ac:dyDescent="0.25">
      <c r="B3" s="4">
        <v>49</v>
      </c>
      <c r="C3" s="5">
        <v>77</v>
      </c>
      <c r="D3" s="6">
        <v>84</v>
      </c>
      <c r="G3" s="4">
        <v>35</v>
      </c>
      <c r="H3" s="5">
        <v>7</v>
      </c>
      <c r="I3" s="6">
        <v>12</v>
      </c>
    </row>
    <row r="4" spans="1:9" x14ac:dyDescent="0.25">
      <c r="B4" s="4">
        <v>47</v>
      </c>
      <c r="C4" s="5">
        <v>82</v>
      </c>
      <c r="D4" s="6">
        <v>76</v>
      </c>
      <c r="G4" s="4">
        <v>35</v>
      </c>
      <c r="H4" s="5">
        <v>14</v>
      </c>
      <c r="I4" s="6">
        <v>6</v>
      </c>
    </row>
    <row r="5" spans="1:9" ht="15.75" thickBot="1" x14ac:dyDescent="0.3">
      <c r="B5" s="7">
        <v>26</v>
      </c>
      <c r="C5" s="8">
        <v>19</v>
      </c>
      <c r="D5" s="9">
        <v>20</v>
      </c>
      <c r="G5" s="7">
        <v>70</v>
      </c>
      <c r="H5" s="8">
        <v>7</v>
      </c>
      <c r="I5" s="9">
        <v>6</v>
      </c>
    </row>
    <row r="7" spans="1:9" ht="15.75" thickBot="1" x14ac:dyDescent="0.3">
      <c r="B7" t="s">
        <v>2</v>
      </c>
      <c r="C7" t="s">
        <v>3</v>
      </c>
      <c r="D7" t="s">
        <v>4</v>
      </c>
      <c r="E7" t="s">
        <v>5</v>
      </c>
      <c r="G7" t="s">
        <v>6</v>
      </c>
      <c r="I7" t="s">
        <v>7</v>
      </c>
    </row>
    <row r="8" spans="1:9" ht="15.75" thickBot="1" x14ac:dyDescent="0.3">
      <c r="B8" s="10">
        <v>0.6619718309859155</v>
      </c>
      <c r="C8" s="10">
        <v>0.61985472154963661</v>
      </c>
      <c r="D8" s="13">
        <v>59.999999999999993</v>
      </c>
      <c r="E8" s="13">
        <v>11.830985915492958</v>
      </c>
      <c r="G8" t="s">
        <v>10</v>
      </c>
      <c r="I8" t="s">
        <v>4</v>
      </c>
    </row>
    <row r="9" spans="1:9" x14ac:dyDescent="0.25">
      <c r="B9" s="11">
        <v>0.30985915492957766</v>
      </c>
      <c r="C9" s="11">
        <v>0.32929782082324471</v>
      </c>
      <c r="G9" s="10">
        <f>B2*C$8+C2*C$9+D2*C$10</f>
        <v>60</v>
      </c>
      <c r="H9" t="s">
        <v>8</v>
      </c>
      <c r="I9" s="10">
        <f>D8</f>
        <v>59.999999999999993</v>
      </c>
    </row>
    <row r="10" spans="1:9" ht="15.75" thickBot="1" x14ac:dyDescent="0.3">
      <c r="B10" s="11">
        <v>2.8169014084506897E-2</v>
      </c>
      <c r="C10" s="12">
        <v>5.0847457627118571E-2</v>
      </c>
      <c r="G10" s="11">
        <f t="shared" ref="G10:G12" si="0">B3*C$8+C3*C$9+D3*C$10</f>
        <v>59.999999999999993</v>
      </c>
      <c r="H10" t="s">
        <v>8</v>
      </c>
      <c r="I10" s="11">
        <f>D8</f>
        <v>59.999999999999993</v>
      </c>
    </row>
    <row r="11" spans="1:9" ht="15.75" thickBot="1" x14ac:dyDescent="0.3">
      <c r="B11" s="12">
        <v>0</v>
      </c>
      <c r="G11" s="11">
        <f t="shared" si="0"/>
        <v>60</v>
      </c>
      <c r="H11" t="s">
        <v>8</v>
      </c>
      <c r="I11" s="11">
        <f>D8</f>
        <v>59.999999999999993</v>
      </c>
    </row>
    <row r="12" spans="1:9" ht="15.75" thickBot="1" x14ac:dyDescent="0.3">
      <c r="B12" t="s">
        <v>15</v>
      </c>
      <c r="G12" s="12">
        <f t="shared" si="0"/>
        <v>23.389830508474571</v>
      </c>
      <c r="H12" t="s">
        <v>8</v>
      </c>
      <c r="I12" s="12">
        <f>D8</f>
        <v>59.999999999999993</v>
      </c>
    </row>
    <row r="13" spans="1:9" ht="15.75" thickBot="1" x14ac:dyDescent="0.3">
      <c r="A13" t="s">
        <v>14</v>
      </c>
      <c r="B13" s="13">
        <f>B8*G9+B9*G10+B10*G11+B11*G12+C8*G14+C9*G15+C10*G16-D8-E8</f>
        <v>0</v>
      </c>
      <c r="G13" t="s">
        <v>9</v>
      </c>
      <c r="I13" t="s">
        <v>5</v>
      </c>
    </row>
    <row r="14" spans="1:9" x14ac:dyDescent="0.25">
      <c r="G14" s="10">
        <f>G2*B8+G3*B9+G4*B10+G5*B11</f>
        <v>11.83098591549296</v>
      </c>
      <c r="H14" t="s">
        <v>8</v>
      </c>
      <c r="I14" s="10">
        <f>E8</f>
        <v>11.830985915492958</v>
      </c>
    </row>
    <row r="15" spans="1:9" x14ac:dyDescent="0.25">
      <c r="G15" s="11">
        <f>H2*B8+H3*B9+H4*B10+H5*B11</f>
        <v>11.830985915492956</v>
      </c>
      <c r="H15" t="s">
        <v>8</v>
      </c>
      <c r="I15" s="11">
        <f>E8</f>
        <v>11.830985915492958</v>
      </c>
    </row>
    <row r="16" spans="1:9" ht="15.75" thickBot="1" x14ac:dyDescent="0.3">
      <c r="G16" s="12">
        <f>I2*B8+I3*B9+I4*B10+I5*B11</f>
        <v>11.83098591549296</v>
      </c>
      <c r="H16" t="s">
        <v>8</v>
      </c>
      <c r="I16" s="12">
        <f>E8</f>
        <v>11.830985915492958</v>
      </c>
    </row>
    <row r="17" spans="7:9" ht="15.75" thickBot="1" x14ac:dyDescent="0.3">
      <c r="G17" t="s">
        <v>11</v>
      </c>
      <c r="I17">
        <v>1</v>
      </c>
    </row>
    <row r="18" spans="7:9" ht="15.75" thickBot="1" x14ac:dyDescent="0.3">
      <c r="G18" s="13">
        <f>SUM(B8:B11)</f>
        <v>1.0000000000000002</v>
      </c>
      <c r="H18" t="s">
        <v>13</v>
      </c>
      <c r="I18" s="13">
        <v>1</v>
      </c>
    </row>
    <row r="19" spans="7:9" ht="15.75" thickBot="1" x14ac:dyDescent="0.3">
      <c r="G19" t="s">
        <v>12</v>
      </c>
      <c r="I19">
        <v>1</v>
      </c>
    </row>
    <row r="20" spans="7:9" ht="15.75" thickBot="1" x14ac:dyDescent="0.3">
      <c r="G20" s="13">
        <f>SUM(C8:C10)</f>
        <v>0.99999999999999989</v>
      </c>
      <c r="H20" t="s">
        <v>13</v>
      </c>
      <c r="I20" s="13">
        <v>1</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59A90-0F44-43B2-8ECD-93F9CB788DE1}">
  <dimension ref="A1:J107"/>
  <sheetViews>
    <sheetView topLeftCell="A64" workbookViewId="0">
      <selection activeCell="D104" sqref="A102:D104"/>
    </sheetView>
  </sheetViews>
  <sheetFormatPr defaultRowHeight="15" x14ac:dyDescent="0.25"/>
  <sheetData>
    <row r="1" spans="1:10" ht="178.5" customHeight="1" x14ac:dyDescent="0.25">
      <c r="A1" s="14" t="s">
        <v>36</v>
      </c>
      <c r="B1" s="14"/>
      <c r="C1" s="14"/>
      <c r="D1" s="14"/>
      <c r="E1" s="14"/>
      <c r="F1" s="14"/>
      <c r="G1" s="14"/>
      <c r="H1" s="14"/>
      <c r="I1" s="14"/>
      <c r="J1" s="14"/>
    </row>
    <row r="2" spans="1:10" x14ac:dyDescent="0.25">
      <c r="A2" t="s">
        <v>25</v>
      </c>
    </row>
    <row r="3" spans="1:10" x14ac:dyDescent="0.25">
      <c r="A3" s="15" t="s">
        <v>26</v>
      </c>
    </row>
    <row r="4" spans="1:10" x14ac:dyDescent="0.25">
      <c r="A4" s="15" t="s">
        <v>27</v>
      </c>
    </row>
    <row r="5" spans="1:10" x14ac:dyDescent="0.25">
      <c r="A5" s="15" t="s">
        <v>28</v>
      </c>
    </row>
    <row r="8" spans="1:10" ht="15.75" thickBot="1" x14ac:dyDescent="0.3">
      <c r="A8" t="s">
        <v>30</v>
      </c>
    </row>
    <row r="9" spans="1:10" x14ac:dyDescent="0.25">
      <c r="A9" t="s">
        <v>0</v>
      </c>
      <c r="B9" s="1">
        <v>60</v>
      </c>
      <c r="C9" s="2">
        <v>60</v>
      </c>
      <c r="D9" s="3">
        <v>60</v>
      </c>
      <c r="F9" t="s">
        <v>1</v>
      </c>
      <c r="G9" s="1">
        <v>0</v>
      </c>
      <c r="H9" s="2">
        <v>14</v>
      </c>
      <c r="I9" s="3">
        <v>12</v>
      </c>
    </row>
    <row r="10" spans="1:10" x14ac:dyDescent="0.25">
      <c r="B10" s="4">
        <v>49</v>
      </c>
      <c r="C10" s="5">
        <v>77</v>
      </c>
      <c r="D10" s="6">
        <v>84</v>
      </c>
      <c r="G10" s="4">
        <v>35</v>
      </c>
      <c r="H10" s="5">
        <v>7</v>
      </c>
      <c r="I10" s="6">
        <v>12</v>
      </c>
    </row>
    <row r="11" spans="1:10" x14ac:dyDescent="0.25">
      <c r="B11" s="4">
        <v>47</v>
      </c>
      <c r="C11" s="5">
        <v>82</v>
      </c>
      <c r="D11" s="6">
        <v>76</v>
      </c>
      <c r="G11" s="4">
        <v>35</v>
      </c>
      <c r="H11" s="5">
        <v>14</v>
      </c>
      <c r="I11" s="6">
        <v>6</v>
      </c>
    </row>
    <row r="12" spans="1:10" ht="15.75" thickBot="1" x14ac:dyDescent="0.3">
      <c r="B12" s="7">
        <v>26</v>
      </c>
      <c r="C12" s="8">
        <v>19</v>
      </c>
      <c r="D12" s="9">
        <v>20</v>
      </c>
      <c r="G12" s="7">
        <v>70</v>
      </c>
      <c r="H12" s="8">
        <v>7</v>
      </c>
      <c r="I12" s="9">
        <v>6</v>
      </c>
    </row>
    <row r="13" spans="1:10" x14ac:dyDescent="0.25">
      <c r="A13" t="s">
        <v>35</v>
      </c>
      <c r="B13" s="5"/>
      <c r="C13" s="5"/>
      <c r="D13" s="5"/>
      <c r="G13" s="5"/>
      <c r="H13" s="5"/>
      <c r="I13" s="5"/>
    </row>
    <row r="14" spans="1:10" x14ac:dyDescent="0.25">
      <c r="A14" t="s">
        <v>37</v>
      </c>
      <c r="B14" s="5"/>
      <c r="C14" s="5"/>
      <c r="D14" s="5"/>
      <c r="G14" s="5"/>
      <c r="H14" s="5"/>
      <c r="I14" s="5"/>
    </row>
    <row r="15" spans="1:10" ht="15.75" thickBot="1" x14ac:dyDescent="0.3">
      <c r="A15" t="s">
        <v>38</v>
      </c>
      <c r="B15" s="5"/>
      <c r="C15" s="5"/>
      <c r="D15" s="5"/>
      <c r="G15" s="5"/>
      <c r="H15" s="5"/>
      <c r="I15" s="5"/>
    </row>
    <row r="16" spans="1:10" x14ac:dyDescent="0.25">
      <c r="A16" t="s">
        <v>39</v>
      </c>
      <c r="B16" s="1">
        <f>B9+G9</f>
        <v>60</v>
      </c>
      <c r="C16" s="2">
        <f t="shared" ref="C16:D16" si="0">C9+H9</f>
        <v>74</v>
      </c>
      <c r="D16" s="3">
        <f t="shared" si="0"/>
        <v>72</v>
      </c>
      <c r="G16" s="5"/>
      <c r="H16" s="5"/>
      <c r="I16" s="5"/>
    </row>
    <row r="17" spans="1:9" x14ac:dyDescent="0.25">
      <c r="B17" s="4">
        <f t="shared" ref="B17:B19" si="1">B10+G10</f>
        <v>84</v>
      </c>
      <c r="C17" s="5">
        <f t="shared" ref="C17:C19" si="2">C10+H10</f>
        <v>84</v>
      </c>
      <c r="D17" s="6">
        <f t="shared" ref="D17:D19" si="3">D10+I10</f>
        <v>96</v>
      </c>
      <c r="G17" s="5"/>
      <c r="H17" s="5"/>
      <c r="I17" s="5"/>
    </row>
    <row r="18" spans="1:9" x14ac:dyDescent="0.25">
      <c r="B18" s="4">
        <f t="shared" si="1"/>
        <v>82</v>
      </c>
      <c r="C18" s="5">
        <f t="shared" si="2"/>
        <v>96</v>
      </c>
      <c r="D18" s="6">
        <f t="shared" si="3"/>
        <v>82</v>
      </c>
      <c r="G18" s="5"/>
      <c r="H18" s="5"/>
      <c r="I18" s="5"/>
    </row>
    <row r="19" spans="1:9" ht="15.75" thickBot="1" x14ac:dyDescent="0.3">
      <c r="B19" s="7">
        <f t="shared" si="1"/>
        <v>96</v>
      </c>
      <c r="C19" s="8">
        <f t="shared" si="2"/>
        <v>26</v>
      </c>
      <c r="D19" s="9">
        <f t="shared" si="3"/>
        <v>26</v>
      </c>
      <c r="G19" s="5"/>
      <c r="H19" s="5"/>
      <c r="I19" s="5"/>
    </row>
    <row r="20" spans="1:9" x14ac:dyDescent="0.25">
      <c r="A20" t="s">
        <v>40</v>
      </c>
      <c r="B20" s="5"/>
      <c r="C20" s="5"/>
      <c r="D20" s="5"/>
      <c r="G20" s="5"/>
      <c r="H20" s="5"/>
      <c r="I20" s="5"/>
    </row>
    <row r="21" spans="1:9" x14ac:dyDescent="0.25">
      <c r="A21" t="s">
        <v>41</v>
      </c>
      <c r="B21" s="5"/>
      <c r="C21" s="5"/>
      <c r="D21" s="5"/>
      <c r="G21" s="5"/>
      <c r="H21" s="5"/>
      <c r="I21" s="5"/>
    </row>
    <row r="23" spans="1:9" x14ac:dyDescent="0.25">
      <c r="A23" s="16" t="s">
        <v>29</v>
      </c>
    </row>
    <row r="24" spans="1:9" x14ac:dyDescent="0.25">
      <c r="A24" t="s">
        <v>31</v>
      </c>
    </row>
    <row r="25" spans="1:9" ht="15.75" thickBot="1" x14ac:dyDescent="0.3">
      <c r="A25" t="s">
        <v>2</v>
      </c>
      <c r="B25" t="s">
        <v>3</v>
      </c>
      <c r="C25" t="s">
        <v>4</v>
      </c>
      <c r="D25" t="s">
        <v>5</v>
      </c>
    </row>
    <row r="26" spans="1:9" ht="15.75" thickBot="1" x14ac:dyDescent="0.3">
      <c r="A26" s="10">
        <v>0.6619718309859155</v>
      </c>
      <c r="B26" s="10">
        <v>0.61985472154963661</v>
      </c>
      <c r="C26" s="13">
        <v>59.999999999999993</v>
      </c>
      <c r="D26" s="13">
        <v>11.830985915492958</v>
      </c>
    </row>
    <row r="27" spans="1:9" x14ac:dyDescent="0.25">
      <c r="A27" s="11">
        <v>0.30985915492957766</v>
      </c>
      <c r="B27" s="11">
        <v>0.32929782082324471</v>
      </c>
    </row>
    <row r="28" spans="1:9" ht="15.75" thickBot="1" x14ac:dyDescent="0.3">
      <c r="A28" s="11">
        <v>2.8169014084506897E-2</v>
      </c>
      <c r="B28" s="12">
        <v>5.0847457627118571E-2</v>
      </c>
    </row>
    <row r="29" spans="1:9" ht="15.75" thickBot="1" x14ac:dyDescent="0.3">
      <c r="A29" s="12">
        <v>0</v>
      </c>
    </row>
    <row r="30" spans="1:9" ht="15.75" thickBot="1" x14ac:dyDescent="0.3">
      <c r="A30" t="s">
        <v>42</v>
      </c>
    </row>
    <row r="31" spans="1:9" ht="15.75" thickBot="1" x14ac:dyDescent="0.3">
      <c r="A31" t="s">
        <v>32</v>
      </c>
      <c r="B31" s="10">
        <v>60</v>
      </c>
    </row>
    <row r="32" spans="1:9" ht="15.75" thickBot="1" x14ac:dyDescent="0.3">
      <c r="A32" t="s">
        <v>33</v>
      </c>
      <c r="B32" s="13">
        <v>11.83099</v>
      </c>
    </row>
    <row r="33" spans="1:5" ht="15.75" thickBot="1" x14ac:dyDescent="0.3">
      <c r="A33" t="s">
        <v>43</v>
      </c>
    </row>
    <row r="34" spans="1:5" ht="15.75" thickBot="1" x14ac:dyDescent="0.3">
      <c r="A34" t="s">
        <v>34</v>
      </c>
      <c r="B34" s="13">
        <v>96</v>
      </c>
    </row>
    <row r="35" spans="1:5" x14ac:dyDescent="0.25">
      <c r="A35" t="s">
        <v>44</v>
      </c>
    </row>
    <row r="36" spans="1:5" x14ac:dyDescent="0.25">
      <c r="A36" t="s">
        <v>45</v>
      </c>
    </row>
    <row r="38" spans="1:5" x14ac:dyDescent="0.25">
      <c r="A38" s="16" t="s">
        <v>46</v>
      </c>
    </row>
    <row r="39" spans="1:5" x14ac:dyDescent="0.25">
      <c r="A39" t="s">
        <v>47</v>
      </c>
    </row>
    <row r="40" spans="1:5" x14ac:dyDescent="0.25">
      <c r="A40" t="s">
        <v>48</v>
      </c>
    </row>
    <row r="41" spans="1:5" x14ac:dyDescent="0.25">
      <c r="A41" t="s">
        <v>49</v>
      </c>
    </row>
    <row r="42" spans="1:5" ht="15.75" thickBot="1" x14ac:dyDescent="0.3">
      <c r="E42" t="s">
        <v>50</v>
      </c>
    </row>
    <row r="43" spans="1:5" x14ac:dyDescent="0.25">
      <c r="A43" t="s">
        <v>0</v>
      </c>
      <c r="B43" s="1">
        <v>60</v>
      </c>
      <c r="C43" s="2">
        <v>60</v>
      </c>
      <c r="D43" s="3">
        <v>60</v>
      </c>
      <c r="E43">
        <f>MIN(B43:D43)</f>
        <v>60</v>
      </c>
    </row>
    <row r="44" spans="1:5" x14ac:dyDescent="0.25">
      <c r="B44" s="4">
        <v>49</v>
      </c>
      <c r="C44" s="5">
        <v>77</v>
      </c>
      <c r="D44" s="6">
        <v>84</v>
      </c>
      <c r="E44">
        <f t="shared" ref="E44:E46" si="4">MIN(B44:D44)</f>
        <v>49</v>
      </c>
    </row>
    <row r="45" spans="1:5" x14ac:dyDescent="0.25">
      <c r="B45" s="4">
        <v>47</v>
      </c>
      <c r="C45" s="5">
        <v>82</v>
      </c>
      <c r="D45" s="6">
        <v>76</v>
      </c>
      <c r="E45">
        <f t="shared" si="4"/>
        <v>47</v>
      </c>
    </row>
    <row r="46" spans="1:5" ht="15.75" thickBot="1" x14ac:dyDescent="0.3">
      <c r="B46" s="7">
        <v>26</v>
      </c>
      <c r="C46" s="8">
        <v>19</v>
      </c>
      <c r="D46" s="9">
        <v>20</v>
      </c>
      <c r="E46">
        <f t="shared" si="4"/>
        <v>19</v>
      </c>
    </row>
    <row r="48" spans="1:5" x14ac:dyDescent="0.25">
      <c r="B48" t="s">
        <v>51</v>
      </c>
      <c r="E48">
        <f>MAX(E43:E46)</f>
        <v>60</v>
      </c>
    </row>
    <row r="49" spans="1:6" ht="15.75" thickBot="1" x14ac:dyDescent="0.3">
      <c r="A49" t="s">
        <v>52</v>
      </c>
    </row>
    <row r="50" spans="1:6" x14ac:dyDescent="0.25">
      <c r="A50" t="s">
        <v>1</v>
      </c>
      <c r="B50" s="1">
        <v>0</v>
      </c>
      <c r="C50" s="2">
        <v>14</v>
      </c>
      <c r="D50" s="3">
        <v>12</v>
      </c>
    </row>
    <row r="51" spans="1:6" x14ac:dyDescent="0.25">
      <c r="B51" s="4">
        <v>35</v>
      </c>
      <c r="C51" s="5">
        <v>7</v>
      </c>
      <c r="D51" s="6">
        <v>12</v>
      </c>
    </row>
    <row r="52" spans="1:6" x14ac:dyDescent="0.25">
      <c r="B52" s="4">
        <v>35</v>
      </c>
      <c r="C52" s="5">
        <v>14</v>
      </c>
      <c r="D52" s="6">
        <v>6</v>
      </c>
    </row>
    <row r="53" spans="1:6" ht="15.75" thickBot="1" x14ac:dyDescent="0.3">
      <c r="B53" s="7">
        <v>70</v>
      </c>
      <c r="C53" s="8">
        <v>7</v>
      </c>
      <c r="D53" s="9">
        <v>6</v>
      </c>
      <c r="F53" t="s">
        <v>53</v>
      </c>
    </row>
    <row r="54" spans="1:6" x14ac:dyDescent="0.25">
      <c r="A54" t="s">
        <v>50</v>
      </c>
      <c r="B54">
        <f>MIN(B50:B53)</f>
        <v>0</v>
      </c>
      <c r="C54">
        <f t="shared" ref="C54:D54" si="5">MIN(C50:C53)</f>
        <v>7</v>
      </c>
      <c r="D54">
        <f t="shared" si="5"/>
        <v>6</v>
      </c>
      <c r="F54">
        <f>MAX(B54:D54)</f>
        <v>7</v>
      </c>
    </row>
    <row r="55" spans="1:6" ht="15.75" thickBot="1" x14ac:dyDescent="0.3">
      <c r="A55" t="s">
        <v>54</v>
      </c>
    </row>
    <row r="56" spans="1:6" ht="15.75" thickBot="1" x14ac:dyDescent="0.3">
      <c r="A56" t="s">
        <v>32</v>
      </c>
      <c r="B56" s="10">
        <v>60</v>
      </c>
    </row>
    <row r="57" spans="1:6" ht="15" customHeight="1" thickBot="1" x14ac:dyDescent="0.3">
      <c r="A57" t="s">
        <v>33</v>
      </c>
      <c r="B57" s="13">
        <v>7</v>
      </c>
    </row>
    <row r="58" spans="1:6" x14ac:dyDescent="0.25">
      <c r="A58" t="s">
        <v>55</v>
      </c>
    </row>
    <row r="60" spans="1:6" x14ac:dyDescent="0.25">
      <c r="A60" s="16" t="s">
        <v>56</v>
      </c>
    </row>
    <row r="61" spans="1:6" x14ac:dyDescent="0.25">
      <c r="A61" t="s">
        <v>57</v>
      </c>
    </row>
    <row r="62" spans="1:6" x14ac:dyDescent="0.25">
      <c r="A62" t="s">
        <v>58</v>
      </c>
    </row>
    <row r="63" spans="1:6" x14ac:dyDescent="0.25">
      <c r="A63" t="s">
        <v>59</v>
      </c>
    </row>
    <row r="64" spans="1:6" x14ac:dyDescent="0.25">
      <c r="A64" t="s">
        <v>60</v>
      </c>
    </row>
    <row r="65" spans="1:6" x14ac:dyDescent="0.25">
      <c r="A65" t="s">
        <v>49</v>
      </c>
    </row>
    <row r="66" spans="1:6" ht="15.75" thickBot="1" x14ac:dyDescent="0.3">
      <c r="E66" t="s">
        <v>61</v>
      </c>
    </row>
    <row r="67" spans="1:6" x14ac:dyDescent="0.25">
      <c r="A67" t="s">
        <v>0</v>
      </c>
      <c r="B67" s="1">
        <v>60</v>
      </c>
      <c r="C67" s="2">
        <v>60</v>
      </c>
      <c r="D67" s="3">
        <v>60</v>
      </c>
      <c r="E67">
        <f>AVERAGE(B67:D67)</f>
        <v>60</v>
      </c>
    </row>
    <row r="68" spans="1:6" x14ac:dyDescent="0.25">
      <c r="B68" s="4">
        <v>49</v>
      </c>
      <c r="C68" s="5">
        <v>77</v>
      </c>
      <c r="D68" s="6">
        <v>84</v>
      </c>
      <c r="E68">
        <f t="shared" ref="E68:E70" si="6">AVERAGE(B68:D68)</f>
        <v>70</v>
      </c>
    </row>
    <row r="69" spans="1:6" x14ac:dyDescent="0.25">
      <c r="B69" s="4">
        <v>47</v>
      </c>
      <c r="C69" s="5">
        <v>82</v>
      </c>
      <c r="D69" s="6">
        <v>76</v>
      </c>
      <c r="E69">
        <f t="shared" si="6"/>
        <v>68.333333333333329</v>
      </c>
    </row>
    <row r="70" spans="1:6" ht="15.75" thickBot="1" x14ac:dyDescent="0.3">
      <c r="B70" s="7">
        <v>26</v>
      </c>
      <c r="C70" s="8">
        <v>19</v>
      </c>
      <c r="D70" s="9">
        <v>20</v>
      </c>
      <c r="E70">
        <f t="shared" si="6"/>
        <v>21.666666666666668</v>
      </c>
    </row>
    <row r="72" spans="1:6" x14ac:dyDescent="0.25">
      <c r="B72" t="s">
        <v>51</v>
      </c>
      <c r="E72">
        <f>MAX(E67:E70)</f>
        <v>70</v>
      </c>
    </row>
    <row r="73" spans="1:6" ht="15.75" thickBot="1" x14ac:dyDescent="0.3">
      <c r="A73" t="s">
        <v>52</v>
      </c>
    </row>
    <row r="74" spans="1:6" x14ac:dyDescent="0.25">
      <c r="A74" t="s">
        <v>1</v>
      </c>
      <c r="B74" s="1">
        <v>0</v>
      </c>
      <c r="C74" s="2">
        <v>14</v>
      </c>
      <c r="D74" s="3">
        <v>12</v>
      </c>
    </row>
    <row r="75" spans="1:6" x14ac:dyDescent="0.25">
      <c r="B75" s="4">
        <v>35</v>
      </c>
      <c r="C75" s="5">
        <v>7</v>
      </c>
      <c r="D75" s="6">
        <v>12</v>
      </c>
    </row>
    <row r="76" spans="1:6" x14ac:dyDescent="0.25">
      <c r="B76" s="4">
        <v>35</v>
      </c>
      <c r="C76" s="5">
        <v>14</v>
      </c>
      <c r="D76" s="6">
        <v>6</v>
      </c>
    </row>
    <row r="77" spans="1:6" ht="15.75" thickBot="1" x14ac:dyDescent="0.3">
      <c r="B77" s="7">
        <v>70</v>
      </c>
      <c r="C77" s="8">
        <v>7</v>
      </c>
      <c r="D77" s="9">
        <v>6</v>
      </c>
      <c r="F77" t="s">
        <v>53</v>
      </c>
    </row>
    <row r="78" spans="1:6" x14ac:dyDescent="0.25">
      <c r="A78" t="s">
        <v>50</v>
      </c>
      <c r="B78">
        <f>AVERAGE(B74:B77)</f>
        <v>35</v>
      </c>
      <c r="C78">
        <f t="shared" ref="C78:D78" si="7">AVERAGE(C74:C77)</f>
        <v>10.5</v>
      </c>
      <c r="D78">
        <f t="shared" si="7"/>
        <v>9</v>
      </c>
      <c r="F78">
        <f>MAX(B78:D78)</f>
        <v>35</v>
      </c>
    </row>
    <row r="79" spans="1:6" ht="15.75" thickBot="1" x14ac:dyDescent="0.3">
      <c r="A79" t="s">
        <v>54</v>
      </c>
    </row>
    <row r="80" spans="1:6" ht="15.75" thickBot="1" x14ac:dyDescent="0.3">
      <c r="A80" t="s">
        <v>32</v>
      </c>
      <c r="B80" s="10">
        <v>70</v>
      </c>
    </row>
    <row r="81" spans="1:2" ht="15.75" thickBot="1" x14ac:dyDescent="0.3">
      <c r="A81" t="s">
        <v>33</v>
      </c>
      <c r="B81" s="13">
        <v>35</v>
      </c>
    </row>
    <row r="82" spans="1:2" x14ac:dyDescent="0.25">
      <c r="A82" t="s">
        <v>62</v>
      </c>
    </row>
    <row r="83" spans="1:2" x14ac:dyDescent="0.25">
      <c r="A83" t="s">
        <v>63</v>
      </c>
    </row>
    <row r="84" spans="1:2" x14ac:dyDescent="0.25">
      <c r="A84" t="s">
        <v>64</v>
      </c>
    </row>
    <row r="85" spans="1:2" x14ac:dyDescent="0.25">
      <c r="A85" t="s">
        <v>65</v>
      </c>
    </row>
    <row r="86" spans="1:2" x14ac:dyDescent="0.25">
      <c r="A86" t="s">
        <v>66</v>
      </c>
    </row>
    <row r="88" spans="1:2" x14ac:dyDescent="0.25">
      <c r="A88" s="16" t="s">
        <v>67</v>
      </c>
    </row>
    <row r="89" spans="1:2" x14ac:dyDescent="0.25">
      <c r="A89" t="s">
        <v>68</v>
      </c>
    </row>
    <row r="90" spans="1:2" x14ac:dyDescent="0.25">
      <c r="A90" t="s">
        <v>69</v>
      </c>
    </row>
    <row r="91" spans="1:2" x14ac:dyDescent="0.25">
      <c r="A91" t="s">
        <v>70</v>
      </c>
    </row>
    <row r="92" spans="1:2" x14ac:dyDescent="0.25">
      <c r="A92" t="s">
        <v>71</v>
      </c>
    </row>
    <row r="93" spans="1:2" x14ac:dyDescent="0.25">
      <c r="A93" t="s">
        <v>72</v>
      </c>
    </row>
    <row r="94" spans="1:2" x14ac:dyDescent="0.25">
      <c r="A94" t="s">
        <v>73</v>
      </c>
    </row>
    <row r="95" spans="1:2" x14ac:dyDescent="0.25">
      <c r="A95" t="s">
        <v>84</v>
      </c>
    </row>
    <row r="96" spans="1:2" x14ac:dyDescent="0.25">
      <c r="A96" t="s">
        <v>74</v>
      </c>
    </row>
    <row r="97" spans="1:4" x14ac:dyDescent="0.25">
      <c r="A97" t="s">
        <v>75</v>
      </c>
    </row>
    <row r="98" spans="1:4" x14ac:dyDescent="0.25">
      <c r="A98" t="s">
        <v>76</v>
      </c>
    </row>
    <row r="99" spans="1:4" x14ac:dyDescent="0.25">
      <c r="A99" t="s">
        <v>77</v>
      </c>
    </row>
    <row r="100" spans="1:4" x14ac:dyDescent="0.25">
      <c r="A100" t="s">
        <v>78</v>
      </c>
    </row>
    <row r="101" spans="1:4" x14ac:dyDescent="0.25">
      <c r="A101" t="s">
        <v>97</v>
      </c>
    </row>
    <row r="102" spans="1:4" ht="15.75" thickBot="1" x14ac:dyDescent="0.3">
      <c r="B102" t="s">
        <v>82</v>
      </c>
      <c r="C102" t="s">
        <v>81</v>
      </c>
      <c r="D102" t="s">
        <v>83</v>
      </c>
    </row>
    <row r="103" spans="1:4" x14ac:dyDescent="0.25">
      <c r="A103" t="s">
        <v>79</v>
      </c>
      <c r="B103" s="10">
        <f>B31+0.5*(96-B31-B32)</f>
        <v>72.084505000000007</v>
      </c>
      <c r="C103" s="10">
        <f>96*B31/(B31+B32)</f>
        <v>80.188230734394722</v>
      </c>
      <c r="D103" s="10">
        <f>96*(96-B32)/(192-B31-B32)</f>
        <v>67.240505351587728</v>
      </c>
    </row>
    <row r="104" spans="1:4" ht="15.75" thickBot="1" x14ac:dyDescent="0.3">
      <c r="A104" t="s">
        <v>80</v>
      </c>
      <c r="B104" s="12">
        <f>B32+0.5*(96-B31-B32)</f>
        <v>23.915495</v>
      </c>
      <c r="C104" s="12">
        <f>96*B32/(B31+B32)</f>
        <v>15.811769265605276</v>
      </c>
      <c r="D104" s="12">
        <f>96*(96-B31)/(192-B31-B32)</f>
        <v>28.759494648412264</v>
      </c>
    </row>
    <row r="105" spans="1:4" x14ac:dyDescent="0.25">
      <c r="A105" t="s">
        <v>85</v>
      </c>
    </row>
    <row r="106" spans="1:4" x14ac:dyDescent="0.25">
      <c r="A106" t="s">
        <v>86</v>
      </c>
    </row>
    <row r="107" spans="1:4" x14ac:dyDescent="0.25">
      <c r="A107" t="s">
        <v>87</v>
      </c>
    </row>
  </sheetData>
  <mergeCells count="1">
    <mergeCell ref="A1:J1"/>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CBEB-D850-45D2-AA53-44D60C291E13}">
  <dimension ref="A1:I52"/>
  <sheetViews>
    <sheetView workbookViewId="0">
      <selection activeCell="M30" sqref="M30"/>
    </sheetView>
  </sheetViews>
  <sheetFormatPr defaultRowHeight="15" x14ac:dyDescent="0.25"/>
  <sheetData>
    <row r="1" spans="1:9" x14ac:dyDescent="0.25">
      <c r="A1" t="s">
        <v>88</v>
      </c>
    </row>
    <row r="2" spans="1:9" x14ac:dyDescent="0.25">
      <c r="A2" t="s">
        <v>89</v>
      </c>
    </row>
    <row r="3" spans="1:9" x14ac:dyDescent="0.25">
      <c r="A3" t="s">
        <v>90</v>
      </c>
    </row>
    <row r="4" spans="1:9" x14ac:dyDescent="0.25">
      <c r="A4" t="s">
        <v>91</v>
      </c>
    </row>
    <row r="5" spans="1:9" x14ac:dyDescent="0.25">
      <c r="A5" t="s">
        <v>94</v>
      </c>
    </row>
    <row r="6" spans="1:9" x14ac:dyDescent="0.25">
      <c r="A6" t="s">
        <v>92</v>
      </c>
    </row>
    <row r="7" spans="1:9" x14ac:dyDescent="0.25">
      <c r="A7" t="s">
        <v>93</v>
      </c>
    </row>
    <row r="8" spans="1:9" x14ac:dyDescent="0.25">
      <c r="A8" t="s">
        <v>95</v>
      </c>
    </row>
    <row r="9" spans="1:9" x14ac:dyDescent="0.25">
      <c r="A9" t="s">
        <v>96</v>
      </c>
    </row>
    <row r="11" spans="1:9" ht="15.75" thickBot="1" x14ac:dyDescent="0.3">
      <c r="A11" t="s">
        <v>98</v>
      </c>
    </row>
    <row r="12" spans="1:9" ht="15.75" thickBot="1" x14ac:dyDescent="0.3">
      <c r="A12" t="s">
        <v>32</v>
      </c>
      <c r="B12" s="10">
        <v>60</v>
      </c>
    </row>
    <row r="13" spans="1:9" ht="15.75" thickBot="1" x14ac:dyDescent="0.3">
      <c r="A13" t="s">
        <v>33</v>
      </c>
      <c r="B13" s="13">
        <v>11.83099</v>
      </c>
    </row>
    <row r="14" spans="1:9" ht="15.75" thickBot="1" x14ac:dyDescent="0.3">
      <c r="A14" t="s">
        <v>99</v>
      </c>
    </row>
    <row r="15" spans="1:9" x14ac:dyDescent="0.25">
      <c r="A15" t="s">
        <v>0</v>
      </c>
      <c r="B15" s="17">
        <v>60</v>
      </c>
      <c r="C15" s="18">
        <v>60</v>
      </c>
      <c r="D15" s="19">
        <v>60</v>
      </c>
      <c r="F15" t="s">
        <v>1</v>
      </c>
      <c r="G15" s="1">
        <v>0</v>
      </c>
      <c r="H15" s="18">
        <v>14</v>
      </c>
      <c r="I15" s="19">
        <v>12</v>
      </c>
    </row>
    <row r="16" spans="1:9" x14ac:dyDescent="0.25">
      <c r="B16" s="4">
        <v>49</v>
      </c>
      <c r="C16" s="21">
        <v>77</v>
      </c>
      <c r="D16" s="20">
        <v>84</v>
      </c>
      <c r="G16" s="22">
        <v>35</v>
      </c>
      <c r="H16" s="5">
        <v>7</v>
      </c>
      <c r="I16" s="20">
        <v>12</v>
      </c>
    </row>
    <row r="17" spans="1:9" x14ac:dyDescent="0.25">
      <c r="B17" s="4">
        <v>47</v>
      </c>
      <c r="C17" s="21">
        <v>82</v>
      </c>
      <c r="D17" s="20">
        <v>76</v>
      </c>
      <c r="G17" s="22">
        <v>35</v>
      </c>
      <c r="H17" s="21">
        <v>14</v>
      </c>
      <c r="I17" s="6">
        <v>6</v>
      </c>
    </row>
    <row r="18" spans="1:9" ht="15.75" thickBot="1" x14ac:dyDescent="0.3">
      <c r="B18" s="7">
        <v>26</v>
      </c>
      <c r="C18" s="8">
        <v>19</v>
      </c>
      <c r="D18" s="9">
        <v>20</v>
      </c>
      <c r="G18" s="23">
        <v>70</v>
      </c>
      <c r="H18" s="8">
        <v>7</v>
      </c>
      <c r="I18" s="9">
        <v>6</v>
      </c>
    </row>
    <row r="19" spans="1:9" x14ac:dyDescent="0.25">
      <c r="A19" t="s">
        <v>102</v>
      </c>
    </row>
    <row r="20" spans="1:9" x14ac:dyDescent="0.25">
      <c r="A20" s="16" t="s">
        <v>100</v>
      </c>
      <c r="B20" s="16" t="s">
        <v>101</v>
      </c>
      <c r="C20" s="16" t="s">
        <v>103</v>
      </c>
      <c r="D20" s="16" t="s">
        <v>104</v>
      </c>
    </row>
    <row r="21" spans="1:9" x14ac:dyDescent="0.25">
      <c r="A21">
        <v>1</v>
      </c>
      <c r="B21">
        <v>2</v>
      </c>
      <c r="C21">
        <v>60</v>
      </c>
      <c r="D21">
        <v>14</v>
      </c>
    </row>
    <row r="22" spans="1:9" x14ac:dyDescent="0.25">
      <c r="A22">
        <v>1</v>
      </c>
      <c r="B22">
        <v>3</v>
      </c>
      <c r="C22">
        <v>60</v>
      </c>
      <c r="D22">
        <v>12</v>
      </c>
    </row>
    <row r="23" spans="1:9" x14ac:dyDescent="0.25">
      <c r="A23">
        <v>2</v>
      </c>
      <c r="B23">
        <v>3</v>
      </c>
      <c r="C23">
        <v>84</v>
      </c>
      <c r="D23">
        <v>12</v>
      </c>
    </row>
    <row r="24" spans="1:9" x14ac:dyDescent="0.25">
      <c r="A24">
        <v>3</v>
      </c>
      <c r="B24">
        <v>2</v>
      </c>
      <c r="C24">
        <v>82</v>
      </c>
      <c r="D24">
        <v>14</v>
      </c>
    </row>
    <row r="25" spans="1:9" x14ac:dyDescent="0.25">
      <c r="A25" t="s">
        <v>105</v>
      </c>
    </row>
    <row r="26" spans="1:9" x14ac:dyDescent="0.25">
      <c r="A26" s="16" t="s">
        <v>100</v>
      </c>
      <c r="B26" s="16" t="s">
        <v>101</v>
      </c>
      <c r="C26" s="16" t="s">
        <v>103</v>
      </c>
      <c r="D26" s="16" t="s">
        <v>104</v>
      </c>
    </row>
    <row r="27" spans="1:9" x14ac:dyDescent="0.25">
      <c r="A27">
        <v>2</v>
      </c>
      <c r="B27">
        <v>3</v>
      </c>
      <c r="C27">
        <v>84</v>
      </c>
      <c r="D27">
        <v>12</v>
      </c>
    </row>
    <row r="28" spans="1:9" x14ac:dyDescent="0.25">
      <c r="A28">
        <v>3</v>
      </c>
      <c r="B28">
        <v>2</v>
      </c>
      <c r="C28">
        <v>82</v>
      </c>
      <c r="D28">
        <v>14</v>
      </c>
    </row>
    <row r="30" spans="1:9" x14ac:dyDescent="0.25">
      <c r="A30" t="s">
        <v>106</v>
      </c>
    </row>
    <row r="31" spans="1:9" x14ac:dyDescent="0.25">
      <c r="A31" t="s">
        <v>107</v>
      </c>
    </row>
    <row r="32" spans="1:9" x14ac:dyDescent="0.25">
      <c r="A32" t="s">
        <v>108</v>
      </c>
    </row>
    <row r="33" spans="1:7" x14ac:dyDescent="0.25">
      <c r="A33" t="s">
        <v>109</v>
      </c>
    </row>
    <row r="34" spans="1:7" x14ac:dyDescent="0.25">
      <c r="A34" t="s">
        <v>110</v>
      </c>
    </row>
    <row r="36" spans="1:7" x14ac:dyDescent="0.25">
      <c r="A36" s="16" t="s">
        <v>111</v>
      </c>
    </row>
    <row r="37" spans="1:7" x14ac:dyDescent="0.25">
      <c r="A37" t="s">
        <v>114</v>
      </c>
    </row>
    <row r="38" spans="1:7" x14ac:dyDescent="0.25">
      <c r="C38" t="s">
        <v>112</v>
      </c>
      <c r="D38" t="s">
        <v>113</v>
      </c>
    </row>
    <row r="39" spans="1:7" x14ac:dyDescent="0.25">
      <c r="C39">
        <f>AVERAGE(C27:C28)</f>
        <v>83</v>
      </c>
      <c r="D39">
        <f>AVERAGE(D27:D28)</f>
        <v>13</v>
      </c>
    </row>
    <row r="40" spans="1:7" x14ac:dyDescent="0.25">
      <c r="A40" t="s">
        <v>115</v>
      </c>
    </row>
    <row r="41" spans="1:7" x14ac:dyDescent="0.25">
      <c r="A41" t="s">
        <v>116</v>
      </c>
      <c r="C41">
        <f>(($C$39-C27)^2+($D$39-D27)^2)^0.5</f>
        <v>1.4142135623730951</v>
      </c>
    </row>
    <row r="42" spans="1:7" x14ac:dyDescent="0.25">
      <c r="A42" t="s">
        <v>117</v>
      </c>
      <c r="C42">
        <f>(($C$39-C28)^2+($D$39-D28)^2)^0.5</f>
        <v>1.4142135623730951</v>
      </c>
    </row>
    <row r="43" spans="1:7" x14ac:dyDescent="0.25">
      <c r="A43" t="s">
        <v>118</v>
      </c>
    </row>
    <row r="45" spans="1:7" x14ac:dyDescent="0.25">
      <c r="A45" s="16" t="s">
        <v>109</v>
      </c>
    </row>
    <row r="46" spans="1:7" x14ac:dyDescent="0.25">
      <c r="A46" t="s">
        <v>119</v>
      </c>
    </row>
    <row r="47" spans="1:7" x14ac:dyDescent="0.25">
      <c r="A47" s="16" t="s">
        <v>100</v>
      </c>
      <c r="B47" s="16" t="s">
        <v>101</v>
      </c>
      <c r="C47" s="16" t="s">
        <v>103</v>
      </c>
      <c r="D47" s="16" t="s">
        <v>104</v>
      </c>
      <c r="E47" s="16" t="s">
        <v>120</v>
      </c>
      <c r="F47" s="16" t="s">
        <v>121</v>
      </c>
      <c r="G47" s="16" t="s">
        <v>122</v>
      </c>
    </row>
    <row r="48" spans="1:7" x14ac:dyDescent="0.25">
      <c r="A48">
        <v>2</v>
      </c>
      <c r="B48">
        <v>3</v>
      </c>
      <c r="C48">
        <v>84</v>
      </c>
      <c r="D48">
        <v>12</v>
      </c>
      <c r="E48">
        <f>C48-$B$12</f>
        <v>24</v>
      </c>
      <c r="F48">
        <f>D48-$B$13</f>
        <v>0.1690100000000001</v>
      </c>
      <c r="G48">
        <f>MIN(E48:F48)</f>
        <v>0.1690100000000001</v>
      </c>
    </row>
    <row r="49" spans="1:7" x14ac:dyDescent="0.25">
      <c r="A49">
        <v>3</v>
      </c>
      <c r="B49">
        <v>2</v>
      </c>
      <c r="C49">
        <v>82</v>
      </c>
      <c r="D49">
        <v>14</v>
      </c>
      <c r="E49">
        <f>C49-$B$12</f>
        <v>22</v>
      </c>
      <c r="F49">
        <f>D49-$B$13</f>
        <v>2.1690100000000001</v>
      </c>
      <c r="G49">
        <f>MIN(E49:F49)</f>
        <v>2.1690100000000001</v>
      </c>
    </row>
    <row r="50" spans="1:7" x14ac:dyDescent="0.25">
      <c r="A50" t="s">
        <v>123</v>
      </c>
    </row>
    <row r="52" spans="1:7" x14ac:dyDescent="0.25">
      <c r="A52" t="s">
        <v>124</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9661C-B43E-4083-921D-2F643C6A8FA0}">
  <dimension ref="A1:L85"/>
  <sheetViews>
    <sheetView tabSelected="1" workbookViewId="0">
      <selection activeCell="Q30" sqref="Q30:R30"/>
    </sheetView>
  </sheetViews>
  <sheetFormatPr defaultRowHeight="15" x14ac:dyDescent="0.25"/>
  <sheetData>
    <row r="1" spans="1:12" ht="15.75" thickBot="1" x14ac:dyDescent="0.3"/>
    <row r="2" spans="1:12" x14ac:dyDescent="0.25">
      <c r="B2" t="s">
        <v>0</v>
      </c>
      <c r="C2" s="1">
        <v>4</v>
      </c>
      <c r="D2" s="2">
        <v>8</v>
      </c>
      <c r="E2" s="3">
        <v>6</v>
      </c>
      <c r="G2" t="s">
        <v>1</v>
      </c>
      <c r="H2" s="1">
        <v>5</v>
      </c>
      <c r="I2" s="2">
        <v>4</v>
      </c>
      <c r="J2" s="3">
        <v>7</v>
      </c>
    </row>
    <row r="3" spans="1:12" x14ac:dyDescent="0.25">
      <c r="C3" s="4">
        <v>1</v>
      </c>
      <c r="D3" s="5">
        <v>0</v>
      </c>
      <c r="E3" s="6">
        <v>9</v>
      </c>
      <c r="H3" s="4">
        <v>1</v>
      </c>
      <c r="I3" s="24">
        <v>0</v>
      </c>
      <c r="J3" s="6">
        <v>3</v>
      </c>
    </row>
    <row r="4" spans="1:12" ht="15.75" thickBot="1" x14ac:dyDescent="0.3">
      <c r="C4" s="7">
        <v>3</v>
      </c>
      <c r="D4" s="8">
        <v>6</v>
      </c>
      <c r="E4" s="9">
        <v>7</v>
      </c>
      <c r="H4" s="7">
        <v>2</v>
      </c>
      <c r="I4" s="8">
        <v>1</v>
      </c>
      <c r="J4" s="9">
        <v>2</v>
      </c>
    </row>
    <row r="5" spans="1:12" x14ac:dyDescent="0.25">
      <c r="A5" t="s">
        <v>131</v>
      </c>
    </row>
    <row r="7" spans="1:12" x14ac:dyDescent="0.25">
      <c r="A7" s="16" t="s">
        <v>125</v>
      </c>
    </row>
    <row r="8" spans="1:12" ht="15.75" thickBot="1" x14ac:dyDescent="0.3">
      <c r="F8" t="s">
        <v>126</v>
      </c>
    </row>
    <row r="9" spans="1:12" x14ac:dyDescent="0.25">
      <c r="B9" t="s">
        <v>0</v>
      </c>
      <c r="C9" s="1">
        <v>4</v>
      </c>
      <c r="D9" s="2">
        <v>8</v>
      </c>
      <c r="E9" s="3">
        <v>6</v>
      </c>
      <c r="F9">
        <f>MIN(C9:E9)</f>
        <v>4</v>
      </c>
      <c r="H9" t="s">
        <v>1</v>
      </c>
      <c r="I9" s="1">
        <v>5</v>
      </c>
      <c r="J9" s="2">
        <v>4</v>
      </c>
      <c r="K9" s="3">
        <v>7</v>
      </c>
    </row>
    <row r="10" spans="1:12" x14ac:dyDescent="0.25">
      <c r="C10" s="4">
        <v>1</v>
      </c>
      <c r="D10" s="5">
        <v>0</v>
      </c>
      <c r="E10" s="6">
        <v>9</v>
      </c>
      <c r="F10">
        <f t="shared" ref="F10:F11" si="0">MIN(C10:E10)</f>
        <v>0</v>
      </c>
      <c r="I10" s="4">
        <v>1</v>
      </c>
      <c r="J10" s="24">
        <v>0</v>
      </c>
      <c r="K10" s="6">
        <v>3</v>
      </c>
    </row>
    <row r="11" spans="1:12" ht="15.75" thickBot="1" x14ac:dyDescent="0.3">
      <c r="C11" s="7">
        <v>3</v>
      </c>
      <c r="D11" s="8">
        <v>6</v>
      </c>
      <c r="E11" s="9">
        <v>7</v>
      </c>
      <c r="F11">
        <f t="shared" si="0"/>
        <v>3</v>
      </c>
      <c r="I11" s="7">
        <v>2</v>
      </c>
      <c r="J11" s="8">
        <v>1</v>
      </c>
      <c r="K11" s="9">
        <v>2</v>
      </c>
    </row>
    <row r="12" spans="1:12" x14ac:dyDescent="0.25">
      <c r="L12" t="s">
        <v>127</v>
      </c>
    </row>
    <row r="13" spans="1:12" x14ac:dyDescent="0.25">
      <c r="E13" t="s">
        <v>127</v>
      </c>
      <c r="F13">
        <f>MAX(F9:F11)</f>
        <v>4</v>
      </c>
      <c r="H13" t="s">
        <v>126</v>
      </c>
      <c r="I13">
        <f>MIN(I9:I11)</f>
        <v>1</v>
      </c>
      <c r="J13">
        <f>MIN(J9:J11)</f>
        <v>0</v>
      </c>
      <c r="K13">
        <f>MIN(K9:K11)</f>
        <v>2</v>
      </c>
      <c r="L13">
        <f>MAX(I13:K13)</f>
        <v>2</v>
      </c>
    </row>
    <row r="14" spans="1:12" ht="15.75" thickBot="1" x14ac:dyDescent="0.3"/>
    <row r="15" spans="1:12" ht="15.75" thickBot="1" x14ac:dyDescent="0.3">
      <c r="B15" t="s">
        <v>32</v>
      </c>
      <c r="C15" s="13">
        <v>4</v>
      </c>
    </row>
    <row r="16" spans="1:12" ht="15.75" thickBot="1" x14ac:dyDescent="0.3">
      <c r="B16" t="s">
        <v>33</v>
      </c>
      <c r="C16" s="13">
        <v>2</v>
      </c>
    </row>
    <row r="18" spans="1:12" x14ac:dyDescent="0.25">
      <c r="A18" s="16" t="s">
        <v>130</v>
      </c>
    </row>
    <row r="20" spans="1:12" ht="15.75" thickBot="1" x14ac:dyDescent="0.3">
      <c r="F20" t="s">
        <v>128</v>
      </c>
    </row>
    <row r="21" spans="1:12" x14ac:dyDescent="0.25">
      <c r="B21" t="s">
        <v>0</v>
      </c>
      <c r="C21" s="1">
        <v>4</v>
      </c>
      <c r="D21" s="2">
        <v>8</v>
      </c>
      <c r="E21" s="3">
        <v>6</v>
      </c>
      <c r="F21">
        <f>AVERAGE(C21:E21)</f>
        <v>6</v>
      </c>
      <c r="H21" t="s">
        <v>1</v>
      </c>
      <c r="I21" s="1">
        <v>5</v>
      </c>
      <c r="J21" s="2">
        <v>4</v>
      </c>
      <c r="K21" s="3">
        <v>7</v>
      </c>
    </row>
    <row r="22" spans="1:12" x14ac:dyDescent="0.25">
      <c r="C22" s="4">
        <v>1</v>
      </c>
      <c r="D22" s="5">
        <v>0</v>
      </c>
      <c r="E22" s="6">
        <v>9</v>
      </c>
      <c r="F22">
        <f t="shared" ref="F22:F23" si="1">AVERAGE(C22:E22)</f>
        <v>3.3333333333333335</v>
      </c>
      <c r="I22" s="4">
        <v>1</v>
      </c>
      <c r="J22" s="24">
        <v>0</v>
      </c>
      <c r="K22" s="6">
        <v>3</v>
      </c>
    </row>
    <row r="23" spans="1:12" ht="15.75" thickBot="1" x14ac:dyDescent="0.3">
      <c r="C23" s="7">
        <v>3</v>
      </c>
      <c r="D23" s="8">
        <v>6</v>
      </c>
      <c r="E23" s="9">
        <v>7</v>
      </c>
      <c r="F23">
        <f t="shared" si="1"/>
        <v>5.333333333333333</v>
      </c>
      <c r="I23" s="7">
        <v>2</v>
      </c>
      <c r="J23" s="8">
        <v>1</v>
      </c>
      <c r="K23" s="9">
        <v>2</v>
      </c>
    </row>
    <row r="24" spans="1:12" x14ac:dyDescent="0.25">
      <c r="L24" t="s">
        <v>127</v>
      </c>
    </row>
    <row r="25" spans="1:12" x14ac:dyDescent="0.25">
      <c r="E25" t="s">
        <v>127</v>
      </c>
      <c r="F25">
        <f>MAX(F21:F23)</f>
        <v>6</v>
      </c>
      <c r="H25" t="s">
        <v>126</v>
      </c>
      <c r="I25">
        <f>AVERAGE(I21:I23)</f>
        <v>2.6666666666666665</v>
      </c>
      <c r="J25">
        <f t="shared" ref="J25:K25" si="2">AVERAGE(J21:J23)</f>
        <v>1.6666666666666667</v>
      </c>
      <c r="K25">
        <f t="shared" si="2"/>
        <v>4</v>
      </c>
      <c r="L25">
        <f>MAX(I25:K25)</f>
        <v>4</v>
      </c>
    </row>
    <row r="26" spans="1:12" ht="15.75" thickBot="1" x14ac:dyDescent="0.3"/>
    <row r="27" spans="1:12" ht="15.75" thickBot="1" x14ac:dyDescent="0.3">
      <c r="B27" t="s">
        <v>32</v>
      </c>
      <c r="C27" s="13">
        <v>6</v>
      </c>
    </row>
    <row r="28" spans="1:12" ht="15.75" thickBot="1" x14ac:dyDescent="0.3">
      <c r="B28" t="s">
        <v>33</v>
      </c>
      <c r="C28" s="13">
        <v>4</v>
      </c>
    </row>
    <row r="31" spans="1:12" x14ac:dyDescent="0.25">
      <c r="A31" s="16" t="s">
        <v>129</v>
      </c>
    </row>
    <row r="32" spans="1:12" ht="15.75" thickBot="1" x14ac:dyDescent="0.3"/>
    <row r="33" spans="1:4" x14ac:dyDescent="0.25">
      <c r="A33" t="s">
        <v>39</v>
      </c>
      <c r="B33" s="1">
        <f>C21+I21</f>
        <v>9</v>
      </c>
      <c r="C33" s="2">
        <f t="shared" ref="C33:D33" si="3">D21+J21</f>
        <v>12</v>
      </c>
      <c r="D33" s="3">
        <f t="shared" si="3"/>
        <v>13</v>
      </c>
    </row>
    <row r="34" spans="1:4" x14ac:dyDescent="0.25">
      <c r="B34" s="4">
        <f t="shared" ref="B34:B35" si="4">C22+I22</f>
        <v>2</v>
      </c>
      <c r="C34" s="5">
        <f t="shared" ref="C34:C35" si="5">D22+J22</f>
        <v>0</v>
      </c>
      <c r="D34" s="6">
        <f t="shared" ref="D34:D35" si="6">E22+K22</f>
        <v>12</v>
      </c>
    </row>
    <row r="35" spans="1:4" ht="15.75" thickBot="1" x14ac:dyDescent="0.3">
      <c r="B35" s="7">
        <f t="shared" si="4"/>
        <v>5</v>
      </c>
      <c r="C35" s="8">
        <f t="shared" si="5"/>
        <v>7</v>
      </c>
      <c r="D35" s="9">
        <f t="shared" si="6"/>
        <v>9</v>
      </c>
    </row>
    <row r="36" spans="1:4" ht="15.75" thickBot="1" x14ac:dyDescent="0.3"/>
    <row r="37" spans="1:4" ht="15.75" thickBot="1" x14ac:dyDescent="0.3">
      <c r="B37" t="s">
        <v>34</v>
      </c>
      <c r="C37" s="13">
        <v>13</v>
      </c>
    </row>
    <row r="39" spans="1:4" x14ac:dyDescent="0.25">
      <c r="B39" t="s">
        <v>132</v>
      </c>
    </row>
    <row r="41" spans="1:4" x14ac:dyDescent="0.25">
      <c r="B41" t="s">
        <v>133</v>
      </c>
    </row>
    <row r="43" spans="1:4" s="25" customFormat="1" ht="30.75" thickBot="1" x14ac:dyDescent="0.3">
      <c r="B43" s="25" t="s">
        <v>134</v>
      </c>
      <c r="C43" s="25" t="s">
        <v>136</v>
      </c>
      <c r="D43" s="25" t="s">
        <v>135</v>
      </c>
    </row>
    <row r="44" spans="1:4" x14ac:dyDescent="0.25">
      <c r="A44" t="s">
        <v>79</v>
      </c>
      <c r="B44" s="10">
        <f>C27+0.5*(C37-C27-C28)</f>
        <v>7.5</v>
      </c>
      <c r="C44" s="10">
        <f>C37*C27/(C27+C28)</f>
        <v>7.8</v>
      </c>
      <c r="D44" s="10">
        <f>C37*(C37-C28)/(2*C37-C27-C28)</f>
        <v>7.3125</v>
      </c>
    </row>
    <row r="45" spans="1:4" ht="15.75" thickBot="1" x14ac:dyDescent="0.3">
      <c r="A45" t="s">
        <v>80</v>
      </c>
      <c r="B45" s="12">
        <f>C28+0.5*(C37-C27-C28)</f>
        <v>5.5</v>
      </c>
      <c r="C45" s="12">
        <f>C37*(C28)/(C28+C27)</f>
        <v>5.2</v>
      </c>
      <c r="D45" s="12">
        <f>C37*(C37-C27)/(2*C37-C27-C28)</f>
        <v>5.6875</v>
      </c>
    </row>
    <row r="47" spans="1:4" x14ac:dyDescent="0.25">
      <c r="B47" t="s">
        <v>137</v>
      </c>
    </row>
    <row r="48" spans="1:4" x14ac:dyDescent="0.25">
      <c r="B48" t="s">
        <v>138</v>
      </c>
    </row>
    <row r="50" spans="1:10" x14ac:dyDescent="0.25">
      <c r="A50" s="16" t="s">
        <v>139</v>
      </c>
    </row>
    <row r="51" spans="1:10" ht="15.75" thickBot="1" x14ac:dyDescent="0.3">
      <c r="B51" t="s">
        <v>140</v>
      </c>
    </row>
    <row r="52" spans="1:10" ht="15.75" thickBot="1" x14ac:dyDescent="0.3">
      <c r="B52" t="s">
        <v>32</v>
      </c>
      <c r="C52" s="13">
        <v>4</v>
      </c>
    </row>
    <row r="53" spans="1:10" ht="15.75" thickBot="1" x14ac:dyDescent="0.3">
      <c r="B53" t="s">
        <v>33</v>
      </c>
      <c r="C53" s="13">
        <v>2</v>
      </c>
    </row>
    <row r="54" spans="1:10" ht="15.75" thickBot="1" x14ac:dyDescent="0.3"/>
    <row r="55" spans="1:10" x14ac:dyDescent="0.25">
      <c r="B55" t="s">
        <v>0</v>
      </c>
      <c r="C55" s="17">
        <v>4</v>
      </c>
      <c r="D55" s="18">
        <v>8</v>
      </c>
      <c r="E55" s="19">
        <v>6</v>
      </c>
      <c r="G55" t="s">
        <v>1</v>
      </c>
      <c r="H55" s="17">
        <v>5</v>
      </c>
      <c r="I55" s="18">
        <v>4</v>
      </c>
      <c r="J55" s="19">
        <v>7</v>
      </c>
    </row>
    <row r="56" spans="1:10" x14ac:dyDescent="0.25">
      <c r="C56" s="4">
        <v>1</v>
      </c>
      <c r="D56" s="5">
        <v>0</v>
      </c>
      <c r="E56" s="20">
        <v>9</v>
      </c>
      <c r="H56" s="4">
        <v>1</v>
      </c>
      <c r="I56" s="24">
        <v>0</v>
      </c>
      <c r="J56" s="20">
        <v>3</v>
      </c>
    </row>
    <row r="57" spans="1:10" ht="15.75" thickBot="1" x14ac:dyDescent="0.3">
      <c r="C57" s="7">
        <v>3</v>
      </c>
      <c r="D57" s="27">
        <v>6</v>
      </c>
      <c r="E57" s="26">
        <v>7</v>
      </c>
      <c r="H57" s="23">
        <v>2</v>
      </c>
      <c r="I57" s="8">
        <v>1</v>
      </c>
      <c r="J57" s="26">
        <v>2</v>
      </c>
    </row>
    <row r="59" spans="1:10" x14ac:dyDescent="0.25">
      <c r="B59" t="s">
        <v>141</v>
      </c>
    </row>
    <row r="60" spans="1:10" x14ac:dyDescent="0.25">
      <c r="B60" t="s">
        <v>100</v>
      </c>
      <c r="C60" t="s">
        <v>101</v>
      </c>
      <c r="D60" t="s">
        <v>103</v>
      </c>
      <c r="E60" t="s">
        <v>104</v>
      </c>
    </row>
    <row r="61" spans="1:10" x14ac:dyDescent="0.25">
      <c r="B61">
        <v>1</v>
      </c>
      <c r="C61">
        <v>1</v>
      </c>
      <c r="D61">
        <v>4</v>
      </c>
      <c r="E61">
        <v>5</v>
      </c>
      <c r="G61" t="s">
        <v>143</v>
      </c>
    </row>
    <row r="62" spans="1:10" x14ac:dyDescent="0.25">
      <c r="B62">
        <v>1</v>
      </c>
      <c r="C62">
        <v>2</v>
      </c>
      <c r="D62">
        <v>8</v>
      </c>
      <c r="E62">
        <v>4</v>
      </c>
    </row>
    <row r="63" spans="1:10" x14ac:dyDescent="0.25">
      <c r="B63">
        <v>1</v>
      </c>
      <c r="C63">
        <v>3</v>
      </c>
      <c r="D63">
        <v>6</v>
      </c>
      <c r="E63">
        <v>7</v>
      </c>
    </row>
    <row r="64" spans="1:10" x14ac:dyDescent="0.25">
      <c r="B64">
        <v>2</v>
      </c>
      <c r="C64">
        <v>3</v>
      </c>
      <c r="D64">
        <v>9</v>
      </c>
      <c r="E64">
        <v>3</v>
      </c>
    </row>
    <row r="65" spans="2:11" x14ac:dyDescent="0.25">
      <c r="B65">
        <v>3</v>
      </c>
      <c r="C65">
        <v>3</v>
      </c>
      <c r="D65">
        <v>7</v>
      </c>
      <c r="E65">
        <v>2</v>
      </c>
      <c r="G65" t="s">
        <v>144</v>
      </c>
    </row>
    <row r="67" spans="2:11" x14ac:dyDescent="0.25">
      <c r="B67" t="s">
        <v>142</v>
      </c>
    </row>
    <row r="68" spans="2:11" x14ac:dyDescent="0.25">
      <c r="B68" t="s">
        <v>100</v>
      </c>
      <c r="C68" t="s">
        <v>101</v>
      </c>
      <c r="D68" t="s">
        <v>103</v>
      </c>
      <c r="E68" t="s">
        <v>104</v>
      </c>
    </row>
    <row r="69" spans="2:11" x14ac:dyDescent="0.25">
      <c r="B69">
        <v>1</v>
      </c>
      <c r="C69">
        <v>2</v>
      </c>
      <c r="D69">
        <v>8</v>
      </c>
      <c r="E69">
        <v>4</v>
      </c>
    </row>
    <row r="70" spans="2:11" x14ac:dyDescent="0.25">
      <c r="B70">
        <v>1</v>
      </c>
      <c r="C70">
        <v>3</v>
      </c>
      <c r="D70">
        <v>6</v>
      </c>
      <c r="E70">
        <v>7</v>
      </c>
    </row>
    <row r="71" spans="2:11" x14ac:dyDescent="0.25">
      <c r="B71">
        <v>2</v>
      </c>
      <c r="C71">
        <v>3</v>
      </c>
      <c r="D71">
        <v>9</v>
      </c>
      <c r="E71">
        <v>3</v>
      </c>
    </row>
    <row r="73" spans="2:11" x14ac:dyDescent="0.25">
      <c r="B73" t="s">
        <v>145</v>
      </c>
    </row>
    <row r="74" spans="2:11" x14ac:dyDescent="0.25">
      <c r="D74">
        <f>AVERAGE(D69:D71)</f>
        <v>7.666666666666667</v>
      </c>
      <c r="E74">
        <f>AVERAGE(E69:E71)</f>
        <v>4.666666666666667</v>
      </c>
    </row>
    <row r="76" spans="2:11" x14ac:dyDescent="0.25">
      <c r="B76" t="s">
        <v>146</v>
      </c>
    </row>
    <row r="77" spans="2:11" x14ac:dyDescent="0.25">
      <c r="B77" t="s">
        <v>100</v>
      </c>
      <c r="C77" t="s">
        <v>101</v>
      </c>
      <c r="D77" t="s">
        <v>103</v>
      </c>
      <c r="E77" t="s">
        <v>104</v>
      </c>
      <c r="F77" t="s">
        <v>147</v>
      </c>
      <c r="I77" t="s">
        <v>148</v>
      </c>
      <c r="J77" t="s">
        <v>149</v>
      </c>
      <c r="K77" t="s">
        <v>150</v>
      </c>
    </row>
    <row r="78" spans="2:11" x14ac:dyDescent="0.25">
      <c r="B78">
        <v>1</v>
      </c>
      <c r="C78">
        <v>2</v>
      </c>
      <c r="D78">
        <v>8</v>
      </c>
      <c r="E78">
        <v>4</v>
      </c>
      <c r="F78">
        <f>SQRT((D78-$D$74)^2+(E78-$E$74)^2)</f>
        <v>0.74535599249993001</v>
      </c>
      <c r="I78">
        <f>D78-$C$52</f>
        <v>4</v>
      </c>
      <c r="J78">
        <f>E78-$C$53</f>
        <v>2</v>
      </c>
      <c r="K78">
        <f>MIN(I78:J78)</f>
        <v>2</v>
      </c>
    </row>
    <row r="79" spans="2:11" x14ac:dyDescent="0.25">
      <c r="B79">
        <v>1</v>
      </c>
      <c r="C79">
        <v>3</v>
      </c>
      <c r="D79">
        <v>6</v>
      </c>
      <c r="E79">
        <v>7</v>
      </c>
      <c r="F79">
        <f t="shared" ref="F79:F80" si="7">SQRT((D79-$D$74)^2+(E79-$E$74)^2)</f>
        <v>2.8674417556808756</v>
      </c>
      <c r="I79">
        <f t="shared" ref="I79:I80" si="8">D79-$C$52</f>
        <v>2</v>
      </c>
      <c r="J79">
        <f t="shared" ref="J79:J80" si="9">E79-$C$53</f>
        <v>5</v>
      </c>
      <c r="K79">
        <f t="shared" ref="K79:K80" si="10">MIN(I79:J79)</f>
        <v>2</v>
      </c>
    </row>
    <row r="80" spans="2:11" x14ac:dyDescent="0.25">
      <c r="B80">
        <v>2</v>
      </c>
      <c r="C80">
        <v>3</v>
      </c>
      <c r="D80">
        <v>9</v>
      </c>
      <c r="E80">
        <v>3</v>
      </c>
      <c r="F80">
        <f t="shared" si="7"/>
        <v>2.1343747458109497</v>
      </c>
      <c r="I80">
        <f t="shared" si="8"/>
        <v>5</v>
      </c>
      <c r="J80">
        <f t="shared" si="9"/>
        <v>1</v>
      </c>
      <c r="K80">
        <f t="shared" si="10"/>
        <v>1</v>
      </c>
    </row>
    <row r="82" spans="2:2" x14ac:dyDescent="0.25">
      <c r="B82" t="s">
        <v>151</v>
      </c>
    </row>
    <row r="83" spans="2:2" x14ac:dyDescent="0.25">
      <c r="B83" t="s">
        <v>152</v>
      </c>
    </row>
    <row r="85" spans="2:2" x14ac:dyDescent="0.25">
      <c r="B85" t="s">
        <v>153</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5</vt:i4>
      </vt:variant>
    </vt:vector>
  </HeadingPairs>
  <TitlesOfParts>
    <vt:vector size="5" baseType="lpstr">
      <vt:lpstr>S maticovými funkcemi</vt:lpstr>
      <vt:lpstr>Bez maticových funkcí</vt:lpstr>
      <vt:lpstr>Kooperace s přenosnou výhrou</vt:lpstr>
      <vt:lpstr>Kooperace s nepřenosnou výhrou</vt:lpstr>
      <vt:lpstr>Příklad ze slidu 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 Rada</dc:creator>
  <cp:lastModifiedBy>Miroslav Rada</cp:lastModifiedBy>
  <dcterms:created xsi:type="dcterms:W3CDTF">2020-03-16T19:16:51Z</dcterms:created>
  <dcterms:modified xsi:type="dcterms:W3CDTF">2020-03-17T01:05:15Z</dcterms:modified>
</cp:coreProperties>
</file>