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"/>
    </mc:Choice>
  </mc:AlternateContent>
  <bookViews>
    <workbookView xWindow="0" yWindow="0" windowWidth="15360" windowHeight="7095" activeTab="1"/>
  </bookViews>
  <sheets>
    <sheet name="Shapleyova hodnota" sheetId="1" r:id="rId1"/>
    <sheet name="N-jadro" sheetId="2" r:id="rId2"/>
    <sheet name="Citlivostní sestava 1" sheetId="3" r:id="rId3"/>
    <sheet name="Citlivostní sestava 2" sheetId="4" r:id="rId4"/>
  </sheets>
  <definedNames>
    <definedName name="solver_adj" localSheetId="1" hidden="1">'N-jadro'!$B$10:$D$10,'N-jadro'!$E$10</definedName>
    <definedName name="solver_adj" localSheetId="0" hidden="1">'Shapleyova hodnota'!$B$4:$B$6</definedName>
    <definedName name="solver_cvg" localSheetId="1" hidden="1">0.0001</definedName>
    <definedName name="solver_cvg" localSheetId="0" hidden="1">0.0001</definedName>
    <definedName name="solver_drv" localSheetId="1" hidden="1">1</definedName>
    <definedName name="solver_drv" localSheetId="0" hidden="1">1</definedName>
    <definedName name="solver_eng" localSheetId="1" hidden="1">2</definedName>
    <definedName name="solver_eng" localSheetId="0" hidden="1">1</definedName>
    <definedName name="solver_est" localSheetId="1" hidden="1">1</definedName>
    <definedName name="solver_est" localSheetId="0" hidden="1">1</definedName>
    <definedName name="solver_itr" localSheetId="1" hidden="1">2147483647</definedName>
    <definedName name="solver_itr" localSheetId="0" hidden="1">2147483647</definedName>
    <definedName name="solver_lhs1" localSheetId="1" hidden="1">'N-jadro'!$E$2</definedName>
    <definedName name="solver_lhs1" localSheetId="0" hidden="1">'Shapleyova hodnota'!$B$4:$B$6</definedName>
    <definedName name="solver_lhs2" localSheetId="1" hidden="1">'N-jadro'!$E$6:$E$8</definedName>
    <definedName name="solver_lhs2" localSheetId="0" hidden="1">'Shapleyova hodnota'!$B$6</definedName>
    <definedName name="solver_lhs3" localSheetId="1" hidden="1">'N-jadro'!$G$3</definedName>
    <definedName name="solver_lhs4" localSheetId="1" hidden="1">'N-jadro'!$G$8</definedName>
    <definedName name="solver_lhs5" localSheetId="1" hidden="1">'N-jadro'!$H$4:$H$7</definedName>
    <definedName name="solver_mip" localSheetId="1" hidden="1">2147483647</definedName>
    <definedName name="solver_mip" localSheetId="0" hidden="1">2147483647</definedName>
    <definedName name="solver_mni" localSheetId="1" hidden="1">30</definedName>
    <definedName name="solver_mni" localSheetId="0" hidden="1">30</definedName>
    <definedName name="solver_mrt" localSheetId="1" hidden="1">0.075</definedName>
    <definedName name="solver_mrt" localSheetId="0" hidden="1">0.075</definedName>
    <definedName name="solver_msl" localSheetId="1" hidden="1">2</definedName>
    <definedName name="solver_msl" localSheetId="0" hidden="1">2</definedName>
    <definedName name="solver_neg" localSheetId="1" hidden="1">2</definedName>
    <definedName name="solver_neg" localSheetId="0" hidden="1">1</definedName>
    <definedName name="solver_nod" localSheetId="1" hidden="1">2147483647</definedName>
    <definedName name="solver_nod" localSheetId="0" hidden="1">2147483647</definedName>
    <definedName name="solver_num" localSheetId="1" hidden="1">5</definedName>
    <definedName name="solver_num" localSheetId="0" hidden="1">2</definedName>
    <definedName name="solver_nwt" localSheetId="1" hidden="1">1</definedName>
    <definedName name="solver_nwt" localSheetId="0" hidden="1">1</definedName>
    <definedName name="solver_opt" localSheetId="1" hidden="1">'N-jadro'!$G$10</definedName>
    <definedName name="solver_opt" localSheetId="0" hidden="1">'Shapleyova hodnota'!$A$1</definedName>
    <definedName name="solver_pre" localSheetId="1" hidden="1">0.000001</definedName>
    <definedName name="solver_pre" localSheetId="0" hidden="1">0.000001</definedName>
    <definedName name="solver_rbv" localSheetId="1" hidden="1">1</definedName>
    <definedName name="solver_rbv" localSheetId="0" hidden="1">1</definedName>
    <definedName name="solver_rel1" localSheetId="1" hidden="1">2</definedName>
    <definedName name="solver_rel1" localSheetId="0" hidden="1">1</definedName>
    <definedName name="solver_rel2" localSheetId="1" hidden="1">1</definedName>
    <definedName name="solver_rel2" localSheetId="0" hidden="1">2</definedName>
    <definedName name="solver_rel3" localSheetId="1" hidden="1">2</definedName>
    <definedName name="solver_rel4" localSheetId="1" hidden="1">2</definedName>
    <definedName name="solver_rel5" localSheetId="1" hidden="1">1</definedName>
    <definedName name="solver_rhs1" localSheetId="1" hidden="1">'N-jadro'!$G$2</definedName>
    <definedName name="solver_rhs1" localSheetId="0" hidden="1">'Shapleyova hodnota'!$D$10:$D$12</definedName>
    <definedName name="solver_rhs2" localSheetId="1" hidden="1">'N-jadro'!$G$6:$G$8</definedName>
    <definedName name="solver_rhs2" localSheetId="0" hidden="1">'Shapleyova hodnota'!$D$12</definedName>
    <definedName name="solver_rhs3" localSheetId="1" hidden="1">7.625</definedName>
    <definedName name="solver_rhs4" localSheetId="1" hidden="1">1.5</definedName>
    <definedName name="solver_rhs5" localSheetId="1" hidden="1">'N-jadro'!$E$10</definedName>
    <definedName name="solver_rlx" localSheetId="1" hidden="1">2</definedName>
    <definedName name="solver_rlx" localSheetId="0" hidden="1">2</definedName>
    <definedName name="solver_rsd" localSheetId="1" hidden="1">0</definedName>
    <definedName name="solver_rsd" localSheetId="0" hidden="1">0</definedName>
    <definedName name="solver_scl" localSheetId="1" hidden="1">1</definedName>
    <definedName name="solver_scl" localSheetId="0" hidden="1">1</definedName>
    <definedName name="solver_sho" localSheetId="1" hidden="1">2</definedName>
    <definedName name="solver_sho" localSheetId="0" hidden="1">2</definedName>
    <definedName name="solver_ssz" localSheetId="1" hidden="1">100</definedName>
    <definedName name="solver_ssz" localSheetId="0" hidden="1">100</definedName>
    <definedName name="solver_tim" localSheetId="1" hidden="1">2147483647</definedName>
    <definedName name="solver_tim" localSheetId="0" hidden="1">2147483647</definedName>
    <definedName name="solver_tol" localSheetId="1" hidden="1">0.01</definedName>
    <definedName name="solver_tol" localSheetId="0" hidden="1">0.01</definedName>
    <definedName name="solver_typ" localSheetId="1" hidden="1">2</definedName>
    <definedName name="solver_typ" localSheetId="0" hidden="1">1</definedName>
    <definedName name="solver_val" localSheetId="1" hidden="1">0</definedName>
    <definedName name="solver_val" localSheetId="0" hidden="1">0</definedName>
    <definedName name="solver_ver" localSheetId="1" hidden="1">3</definedName>
    <definedName name="solver_ver" localSheetId="0" hidden="1">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2" l="1"/>
  <c r="G2" i="2"/>
  <c r="H2" i="2" s="1"/>
  <c r="G3" i="2"/>
  <c r="H3" i="2" s="1"/>
  <c r="G4" i="2"/>
  <c r="H4" i="2" s="1"/>
  <c r="G5" i="2"/>
  <c r="H5" i="2" s="1"/>
  <c r="G6" i="2"/>
  <c r="H6" i="2" s="1"/>
  <c r="G7" i="2"/>
  <c r="H7" i="2" s="1"/>
  <c r="G8" i="2"/>
  <c r="H8" i="2" s="1"/>
  <c r="H15" i="1"/>
  <c r="S29" i="1" l="1"/>
  <c r="S30" i="1"/>
  <c r="S28" i="1"/>
  <c r="S27" i="1"/>
  <c r="S26" i="1"/>
  <c r="S25" i="1"/>
  <c r="S24" i="1"/>
  <c r="R25" i="1"/>
  <c r="Q26" i="1"/>
  <c r="P27" i="1"/>
  <c r="Q28" i="1"/>
  <c r="R28" i="1"/>
  <c r="P29" i="1"/>
  <c r="R29" i="1"/>
  <c r="P30" i="1"/>
  <c r="Q30" i="1"/>
  <c r="O25" i="1"/>
  <c r="O26" i="1"/>
  <c r="O27" i="1"/>
  <c r="O28" i="1"/>
  <c r="O29" i="1"/>
  <c r="O30" i="1"/>
  <c r="O24" i="1"/>
  <c r="N25" i="1"/>
  <c r="N26" i="1"/>
  <c r="N27" i="1"/>
  <c r="N28" i="1"/>
  <c r="N29" i="1"/>
  <c r="N30" i="1"/>
  <c r="N24" i="1"/>
  <c r="M24" i="1"/>
  <c r="M26" i="1"/>
  <c r="M27" i="1"/>
  <c r="M28" i="1"/>
  <c r="M29" i="1"/>
  <c r="M30" i="1"/>
  <c r="M25" i="1"/>
  <c r="F37" i="1"/>
  <c r="F34" i="1"/>
  <c r="F35" i="1"/>
  <c r="F36" i="1"/>
  <c r="F33" i="1"/>
  <c r="E37" i="1"/>
  <c r="E35" i="1"/>
  <c r="E34" i="1"/>
  <c r="E36" i="1"/>
  <c r="E33" i="1"/>
  <c r="D34" i="1"/>
  <c r="D35" i="1"/>
  <c r="D36" i="1"/>
  <c r="D33" i="1"/>
  <c r="H28" i="1"/>
  <c r="J28" i="1"/>
  <c r="H29" i="1"/>
  <c r="J24" i="1"/>
  <c r="I24" i="1"/>
  <c r="H24" i="1"/>
  <c r="K24" i="1" s="1"/>
  <c r="L25" i="1"/>
  <c r="I25" i="1" s="1"/>
  <c r="L26" i="1"/>
  <c r="I26" i="1" s="1"/>
  <c r="L27" i="1"/>
  <c r="H27" i="1" s="1"/>
  <c r="L28" i="1"/>
  <c r="I28" i="1" s="1"/>
  <c r="L29" i="1"/>
  <c r="I29" i="1" s="1"/>
  <c r="L30" i="1"/>
  <c r="H30" i="1" s="1"/>
  <c r="L24" i="1"/>
  <c r="H25" i="1" l="1"/>
  <c r="J25" i="1"/>
  <c r="K25" i="1" s="1"/>
  <c r="J29" i="1"/>
  <c r="I30" i="1"/>
  <c r="K30" i="1" s="1"/>
  <c r="J30" i="1"/>
  <c r="K29" i="1"/>
  <c r="K28" i="1"/>
  <c r="J26" i="1"/>
  <c r="H26" i="1"/>
  <c r="I27" i="1"/>
  <c r="J27" i="1"/>
  <c r="E5" i="1"/>
  <c r="E6" i="1"/>
  <c r="E4" i="1"/>
  <c r="H3" i="1"/>
  <c r="F6" i="1" s="1"/>
  <c r="J17" i="1" s="1"/>
  <c r="E10" i="1"/>
  <c r="E11" i="1"/>
  <c r="E12" i="1"/>
  <c r="C11" i="1"/>
  <c r="C12" i="1"/>
  <c r="C10" i="1"/>
  <c r="Q25" i="1"/>
  <c r="R24" i="1"/>
  <c r="P25" i="1"/>
  <c r="P28" i="1"/>
  <c r="R30" i="1"/>
  <c r="Q29" i="1"/>
  <c r="K26" i="1" l="1"/>
  <c r="K27" i="1"/>
  <c r="J18" i="1"/>
  <c r="J16" i="1"/>
  <c r="J21" i="1"/>
  <c r="J19" i="1"/>
  <c r="J15" i="1"/>
  <c r="J20" i="1"/>
  <c r="F4" i="1"/>
  <c r="F5" i="1"/>
  <c r="E8" i="1"/>
  <c r="P24" i="1"/>
  <c r="R27" i="1"/>
  <c r="Q27" i="1"/>
  <c r="Q24" i="1"/>
  <c r="P26" i="1"/>
  <c r="R26" i="1"/>
  <c r="P33" i="1" l="1"/>
  <c r="Q33" i="1"/>
  <c r="R33" i="1"/>
  <c r="A1" i="1"/>
  <c r="I16" i="1"/>
  <c r="I18" i="1"/>
  <c r="I17" i="1"/>
  <c r="H17" i="1"/>
  <c r="H16" i="1"/>
  <c r="K16" i="1" s="1"/>
  <c r="H18" i="1"/>
  <c r="K18" i="1" s="1"/>
  <c r="I20" i="1"/>
  <c r="I21" i="1"/>
  <c r="I19" i="1"/>
  <c r="I15" i="1"/>
  <c r="H21" i="1"/>
  <c r="H19" i="1"/>
  <c r="H20" i="1"/>
  <c r="S33" i="1" l="1"/>
  <c r="K17" i="1"/>
  <c r="K20" i="1"/>
  <c r="K15" i="1"/>
  <c r="K21" i="1"/>
  <c r="K19" i="1"/>
</calcChain>
</file>

<file path=xl/sharedStrings.xml><?xml version="1.0" encoding="utf-8"?>
<sst xmlns="http://schemas.openxmlformats.org/spreadsheetml/2006/main" count="179" uniqueCount="106">
  <si>
    <t>xi</t>
  </si>
  <si>
    <t>yi</t>
  </si>
  <si>
    <t>zi</t>
  </si>
  <si>
    <t>f'i</t>
  </si>
  <si>
    <t>vi</t>
  </si>
  <si>
    <t>yi-zi</t>
  </si>
  <si>
    <t>ki</t>
  </si>
  <si>
    <t>uc fce</t>
  </si>
  <si>
    <t>uc_fce_i</t>
  </si>
  <si>
    <t>c</t>
  </si>
  <si>
    <t>fi</t>
  </si>
  <si>
    <t>ni</t>
  </si>
  <si>
    <t>K</t>
  </si>
  <si>
    <t>1,2,3</t>
  </si>
  <si>
    <t>x1</t>
  </si>
  <si>
    <t>x2</t>
  </si>
  <si>
    <t>x3</t>
  </si>
  <si>
    <t>f(K)</t>
  </si>
  <si>
    <t>f1</t>
  </si>
  <si>
    <t>f2</t>
  </si>
  <si>
    <t>f3</t>
  </si>
  <si>
    <t>minmax</t>
  </si>
  <si>
    <t>v(K)</t>
  </si>
  <si>
    <t>s(1)</t>
  </si>
  <si>
    <t>v(K \ {1} )</t>
  </si>
  <si>
    <t>prinos</t>
  </si>
  <si>
    <t>vahy</t>
  </si>
  <si>
    <t>h1</t>
  </si>
  <si>
    <t>h2</t>
  </si>
  <si>
    <t>h3</t>
  </si>
  <si>
    <t>prinos1</t>
  </si>
  <si>
    <t>prinos2</t>
  </si>
  <si>
    <t>prinos3</t>
  </si>
  <si>
    <t>a1</t>
  </si>
  <si>
    <t>a2</t>
  </si>
  <si>
    <t>a3</t>
  </si>
  <si>
    <t>{1,2,3}</t>
  </si>
  <si>
    <t>{1,2}</t>
  </si>
  <si>
    <t>{1,3}</t>
  </si>
  <si>
    <t>{2,3}</t>
  </si>
  <si>
    <t>{1}</t>
  </si>
  <si>
    <t>{2}</t>
  </si>
  <si>
    <t>{3}</t>
  </si>
  <si>
    <t>suma(a_i)</t>
  </si>
  <si>
    <t>d(a,K)</t>
  </si>
  <si>
    <t>T</t>
  </si>
  <si>
    <t>=T</t>
  </si>
  <si>
    <t>Microsoft Excel 15.0 Citlivostní sestava</t>
  </si>
  <si>
    <t>List: [Sešit7.xlsx]List2</t>
  </si>
  <si>
    <t>Sestava vytvořena: 9.11.2016 19:20:15</t>
  </si>
  <si>
    <t>Proměnné</t>
  </si>
  <si>
    <t>Levá strana omezující podmínky</t>
  </si>
  <si>
    <t>Název</t>
  </si>
  <si>
    <t>Konečná</t>
  </si>
  <si>
    <t>Hodnota</t>
  </si>
  <si>
    <t>Redukovaná</t>
  </si>
  <si>
    <t>náklady</t>
  </si>
  <si>
    <t>Účelová funkce</t>
  </si>
  <si>
    <t>koeficient</t>
  </si>
  <si>
    <t>Povolený</t>
  </si>
  <si>
    <t>nárůst</t>
  </si>
  <si>
    <t>pokles</t>
  </si>
  <si>
    <t>Omezující podmínky</t>
  </si>
  <si>
    <t>Stínová</t>
  </si>
  <si>
    <t>cena</t>
  </si>
  <si>
    <t>Pravá strana</t>
  </si>
  <si>
    <t>omezující podmínky</t>
  </si>
  <si>
    <t>$B$10</t>
  </si>
  <si>
    <t>$C$10</t>
  </si>
  <si>
    <t>$D$10</t>
  </si>
  <si>
    <t>$E$10</t>
  </si>
  <si>
    <t>$E$2</t>
  </si>
  <si>
    <t>{1,2,3} v(K)</t>
  </si>
  <si>
    <t>$G$6</t>
  </si>
  <si>
    <t>{1} suma(a_i)</t>
  </si>
  <si>
    <t>$G$7</t>
  </si>
  <si>
    <t>{2} suma(a_i)</t>
  </si>
  <si>
    <t>$G$8</t>
  </si>
  <si>
    <t>{3} suma(a_i)</t>
  </si>
  <si>
    <t>$H$3</t>
  </si>
  <si>
    <t>{1,2} d(a,K)</t>
  </si>
  <si>
    <t>$H$4</t>
  </si>
  <si>
    <t>{1,3} d(a,K)</t>
  </si>
  <si>
    <t>$H$5</t>
  </si>
  <si>
    <t>{2,3} d(a,K)</t>
  </si>
  <si>
    <t>$H$6</t>
  </si>
  <si>
    <t>{1} d(a,K)</t>
  </si>
  <si>
    <t>$H$7</t>
  </si>
  <si>
    <t>{2} d(a,K)</t>
  </si>
  <si>
    <t>$H$8</t>
  </si>
  <si>
    <t>{3} d(a,K)</t>
  </si>
  <si>
    <t>Sestava vytvořena: 9.11.2016 19:27:20</t>
  </si>
  <si>
    <t>$E$6</t>
  </si>
  <si>
    <t>{1} v(K)</t>
  </si>
  <si>
    <t>$E$7</t>
  </si>
  <si>
    <t>{2} v(K)</t>
  </si>
  <si>
    <t>$E$8</t>
  </si>
  <si>
    <t>{3} v(K)</t>
  </si>
  <si>
    <t>$G$3</t>
  </si>
  <si>
    <t>{1,2} suma(a_i)</t>
  </si>
  <si>
    <t>Postup:</t>
  </si>
  <si>
    <t>1. reseni ulohy minimalizovat G10 za podminek H3:H8 &lt;= G10; G2 = E2; G6:G8 &gt;= E6:E8, promenne jsou B10:E10</t>
  </si>
  <si>
    <t>2. je nalezeno minimum o hodnote -2.5. Z citlivostni sestavy 1 lze vycist, ze nelze vylepsit namitky koalic {1,2} a {3}</t>
  </si>
  <si>
    <t>3. reseni ulohy minimalizovat G10 za podminek H4:H7 &lt;= G10; G2 = E2; G6:G8 &gt;= E6:E8; H3 = -2.5; H8 = -2.5</t>
  </si>
  <si>
    <t xml:space="preserve">4. je nalezeno minimum o hodnote -3.171875. Z citlivostni sestavy 2 lze vycist, ze nelze vylepsit namitky koalic {1,3} a {2}. </t>
  </si>
  <si>
    <t>5. Rovnosti G2=E2, H8 = -2.5 a H7 = -3.171875 jednoznacne urcuji a1, a2, a3 -- aktualni reseni je nejlepsi mozne.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</si>
</sst>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indexed="18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23"/>
      </top>
      <bottom/>
      <diagonal/>
    </border>
    <border>
      <left/>
      <right/>
      <top/>
      <bottom style="medium">
        <color indexed="23"/>
      </bottom>
      <diagonal/>
    </border>
    <border>
      <left/>
      <right/>
      <top style="thin">
        <color indexed="23"/>
      </top>
      <bottom/>
      <diagonal/>
    </border>
    <border>
      <left/>
      <right/>
      <top style="thin">
        <color indexed="23"/>
      </top>
      <bottom style="medium">
        <color indexed="23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2" borderId="0" xfId="0" applyFill="1"/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1" fillId="0" borderId="0" xfId="0" applyFont="1"/>
    <xf numFmtId="0" fontId="0" fillId="0" borderId="0" xfId="0" applyFont="1"/>
    <xf numFmtId="16" fontId="0" fillId="0" borderId="0" xfId="0" applyNumberFormat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4" xfId="0" applyBorder="1"/>
    <xf numFmtId="0" fontId="0" fillId="0" borderId="0" xfId="0" quotePrefix="1"/>
    <xf numFmtId="0" fontId="0" fillId="0" borderId="10" xfId="0" applyFill="1" applyBorder="1" applyAlignment="1"/>
    <xf numFmtId="0" fontId="0" fillId="0" borderId="11" xfId="0" applyFill="1" applyBorder="1" applyAlignment="1"/>
    <xf numFmtId="0" fontId="2" fillId="0" borderId="8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topLeftCell="A22" zoomScale="175" zoomScaleNormal="175" workbookViewId="0">
      <selection activeCell="C38" sqref="C38"/>
    </sheetView>
  </sheetViews>
  <sheetFormatPr defaultRowHeight="15" x14ac:dyDescent="0.25"/>
  <cols>
    <col min="2" max="2" width="7.140625" customWidth="1"/>
    <col min="3" max="3" width="8.7109375" customWidth="1"/>
    <col min="4" max="4" width="6.140625" customWidth="1"/>
    <col min="5" max="5" width="8.28515625" customWidth="1"/>
    <col min="6" max="6" width="8.5703125" customWidth="1"/>
    <col min="7" max="7" width="4.5703125" customWidth="1"/>
    <col min="8" max="8" width="7.140625" bestFit="1" customWidth="1"/>
    <col min="9" max="9" width="2.7109375" bestFit="1" customWidth="1"/>
    <col min="10" max="10" width="5.42578125" customWidth="1"/>
    <col min="11" max="11" width="11.85546875" bestFit="1" customWidth="1"/>
  </cols>
  <sheetData>
    <row r="1" spans="1:11" hidden="1" x14ac:dyDescent="0.25">
      <c r="A1">
        <f>F4+F5</f>
        <v>8.25</v>
      </c>
    </row>
    <row r="2" spans="1:11" hidden="1" x14ac:dyDescent="0.25"/>
    <row r="3" spans="1:11" hidden="1" x14ac:dyDescent="0.25">
      <c r="B3" t="s">
        <v>0</v>
      </c>
      <c r="C3" t="s">
        <v>1</v>
      </c>
      <c r="D3" t="s">
        <v>2</v>
      </c>
      <c r="E3" t="s">
        <v>3</v>
      </c>
      <c r="F3" t="s">
        <v>10</v>
      </c>
      <c r="G3" t="s">
        <v>9</v>
      </c>
      <c r="H3">
        <f>6-SUM(B4:B6)*0.5</f>
        <v>2.5</v>
      </c>
    </row>
    <row r="4" spans="1:11" hidden="1" x14ac:dyDescent="0.25">
      <c r="B4" s="5">
        <v>4</v>
      </c>
      <c r="C4" s="1">
        <v>0</v>
      </c>
      <c r="D4" s="1">
        <v>0</v>
      </c>
      <c r="E4">
        <f>-0.5*B4+6-B10-0.5*SUM($B$4:$B$6)</f>
        <v>0</v>
      </c>
      <c r="F4" s="4">
        <f>$H$3*B4-F10-B4*B10</f>
        <v>5</v>
      </c>
    </row>
    <row r="5" spans="1:11" hidden="1" x14ac:dyDescent="0.25">
      <c r="B5" s="6">
        <v>3</v>
      </c>
      <c r="C5" s="2">
        <v>2.50000053793056E-2</v>
      </c>
      <c r="D5" s="2">
        <v>0</v>
      </c>
      <c r="E5">
        <f>-0.5*B5+6-B11-0.5*SUM($B$4:$B$6)</f>
        <v>0.25</v>
      </c>
      <c r="F5" s="4">
        <f t="shared" ref="F5:F6" si="0">$H$3*B5-F11-B5*B11</f>
        <v>3.25</v>
      </c>
    </row>
    <row r="6" spans="1:11" hidden="1" x14ac:dyDescent="0.25">
      <c r="B6" s="7">
        <v>0</v>
      </c>
      <c r="C6" s="3">
        <v>0</v>
      </c>
      <c r="D6" s="3">
        <v>7.5000003923450104E-2</v>
      </c>
      <c r="E6">
        <f>-0.5*B6+6-B12-0.5*SUM($B$4:$B$6)</f>
        <v>0</v>
      </c>
      <c r="F6" s="4">
        <f t="shared" si="0"/>
        <v>-1</v>
      </c>
    </row>
    <row r="7" spans="1:11" hidden="1" x14ac:dyDescent="0.25"/>
    <row r="8" spans="1:11" hidden="1" x14ac:dyDescent="0.25">
      <c r="D8" t="s">
        <v>7</v>
      </c>
      <c r="E8">
        <f>SUM(E10:E12)</f>
        <v>0</v>
      </c>
    </row>
    <row r="9" spans="1:11" hidden="1" x14ac:dyDescent="0.25">
      <c r="B9" t="s">
        <v>4</v>
      </c>
      <c r="C9" t="s">
        <v>5</v>
      </c>
      <c r="D9" t="s">
        <v>6</v>
      </c>
      <c r="E9" t="s">
        <v>8</v>
      </c>
      <c r="F9" t="s">
        <v>11</v>
      </c>
    </row>
    <row r="10" spans="1:11" hidden="1" x14ac:dyDescent="0.25">
      <c r="B10">
        <v>0.5</v>
      </c>
      <c r="C10">
        <f>C4-D4</f>
        <v>0</v>
      </c>
      <c r="D10">
        <v>6</v>
      </c>
      <c r="E10">
        <f>B4*D4+(D10-B4)*C4</f>
        <v>0</v>
      </c>
      <c r="F10">
        <v>3</v>
      </c>
    </row>
    <row r="11" spans="1:11" hidden="1" x14ac:dyDescent="0.25">
      <c r="B11">
        <v>0.75</v>
      </c>
      <c r="C11">
        <f>C5-D5</f>
        <v>2.50000053793056E-2</v>
      </c>
      <c r="D11">
        <v>3</v>
      </c>
      <c r="E11">
        <f>B5*D5+(D11-B5)*C5</f>
        <v>0</v>
      </c>
      <c r="F11">
        <v>2</v>
      </c>
    </row>
    <row r="12" spans="1:11" hidden="1" x14ac:dyDescent="0.25">
      <c r="B12">
        <v>2.5</v>
      </c>
      <c r="C12">
        <f>C6-D6</f>
        <v>-7.5000003923450104E-2</v>
      </c>
      <c r="D12">
        <v>2</v>
      </c>
      <c r="E12">
        <f>B6*D6+(D12-B6)*C6</f>
        <v>0</v>
      </c>
      <c r="F12">
        <v>1</v>
      </c>
    </row>
    <row r="13" spans="1:11" hidden="1" x14ac:dyDescent="0.25"/>
    <row r="14" spans="1:11" hidden="1" x14ac:dyDescent="0.25">
      <c r="A14" t="s">
        <v>12</v>
      </c>
      <c r="B14">
        <v>1</v>
      </c>
      <c r="C14">
        <v>2</v>
      </c>
      <c r="D14">
        <v>3</v>
      </c>
      <c r="E14" t="s">
        <v>14</v>
      </c>
      <c r="F14" t="s">
        <v>15</v>
      </c>
      <c r="G14" t="s">
        <v>16</v>
      </c>
      <c r="H14" t="s">
        <v>18</v>
      </c>
      <c r="I14" t="s">
        <v>19</v>
      </c>
      <c r="J14" t="s">
        <v>20</v>
      </c>
      <c r="K14" t="s">
        <v>17</v>
      </c>
    </row>
    <row r="15" spans="1:11" hidden="1" x14ac:dyDescent="0.25">
      <c r="A15" t="s">
        <v>13</v>
      </c>
      <c r="B15">
        <v>1</v>
      </c>
      <c r="C15">
        <v>1</v>
      </c>
      <c r="D15">
        <v>1</v>
      </c>
      <c r="E15">
        <v>5.5</v>
      </c>
      <c r="F15">
        <v>0</v>
      </c>
      <c r="G15">
        <v>0</v>
      </c>
      <c r="H15">
        <f>E24*L24-E24*B$10-F$10</f>
        <v>12.125</v>
      </c>
      <c r="I15">
        <f>$F$5</f>
        <v>3.25</v>
      </c>
      <c r="J15">
        <f>$F$6</f>
        <v>-1</v>
      </c>
      <c r="K15">
        <f>SUMPRODUCT(B15:D15,H15:J15)</f>
        <v>14.375</v>
      </c>
    </row>
    <row r="16" spans="1:11" hidden="1" x14ac:dyDescent="0.25">
      <c r="A16">
        <v>1.2</v>
      </c>
      <c r="B16">
        <v>1</v>
      </c>
      <c r="C16">
        <v>1</v>
      </c>
      <c r="D16">
        <v>0</v>
      </c>
      <c r="E16">
        <v>5.5</v>
      </c>
      <c r="F16">
        <v>0</v>
      </c>
      <c r="G16">
        <v>0</v>
      </c>
      <c r="H16">
        <f t="shared" ref="H16:H18" si="1">$F$4</f>
        <v>5</v>
      </c>
      <c r="I16">
        <f t="shared" ref="I16:I18" si="2">$F$5</f>
        <v>3.25</v>
      </c>
      <c r="J16">
        <f t="shared" ref="J16:J18" si="3">$F$6</f>
        <v>-1</v>
      </c>
      <c r="K16">
        <f t="shared" ref="K16:K21" si="4">SUMPRODUCT(B16:D16,H16:J16)</f>
        <v>8.25</v>
      </c>
    </row>
    <row r="17" spans="1:19" hidden="1" x14ac:dyDescent="0.25">
      <c r="A17">
        <v>1.3</v>
      </c>
      <c r="B17">
        <v>1</v>
      </c>
      <c r="C17">
        <v>0</v>
      </c>
      <c r="D17">
        <v>1</v>
      </c>
      <c r="E17">
        <v>4</v>
      </c>
      <c r="F17">
        <v>3</v>
      </c>
      <c r="G17">
        <v>0</v>
      </c>
      <c r="H17">
        <f t="shared" si="1"/>
        <v>5</v>
      </c>
      <c r="I17">
        <f t="shared" si="2"/>
        <v>3.25</v>
      </c>
      <c r="J17">
        <f t="shared" si="3"/>
        <v>-1</v>
      </c>
      <c r="K17">
        <f t="shared" si="4"/>
        <v>4</v>
      </c>
    </row>
    <row r="18" spans="1:19" hidden="1" x14ac:dyDescent="0.25">
      <c r="A18">
        <v>2.2999999999999998</v>
      </c>
      <c r="B18">
        <v>0</v>
      </c>
      <c r="C18">
        <v>1</v>
      </c>
      <c r="D18">
        <v>1</v>
      </c>
      <c r="E18">
        <v>4</v>
      </c>
      <c r="F18">
        <v>3</v>
      </c>
      <c r="G18">
        <v>0</v>
      </c>
      <c r="H18">
        <f t="shared" si="1"/>
        <v>5</v>
      </c>
      <c r="I18">
        <f t="shared" si="2"/>
        <v>3.25</v>
      </c>
      <c r="J18">
        <f t="shared" si="3"/>
        <v>-1</v>
      </c>
      <c r="K18">
        <f t="shared" si="4"/>
        <v>2.25</v>
      </c>
    </row>
    <row r="19" spans="1:19" hidden="1" x14ac:dyDescent="0.25">
      <c r="A19">
        <v>1</v>
      </c>
      <c r="B19">
        <v>1</v>
      </c>
      <c r="C19">
        <v>0</v>
      </c>
      <c r="D19">
        <v>0</v>
      </c>
      <c r="E19">
        <v>4</v>
      </c>
      <c r="F19">
        <v>3</v>
      </c>
      <c r="G19">
        <v>0</v>
      </c>
      <c r="H19">
        <f>$F$4</f>
        <v>5</v>
      </c>
      <c r="I19">
        <f>$F$5</f>
        <v>3.25</v>
      </c>
      <c r="J19">
        <f>$F$6</f>
        <v>-1</v>
      </c>
      <c r="K19">
        <f t="shared" si="4"/>
        <v>5</v>
      </c>
    </row>
    <row r="20" spans="1:19" hidden="1" x14ac:dyDescent="0.25">
      <c r="A20">
        <v>2</v>
      </c>
      <c r="B20">
        <v>0</v>
      </c>
      <c r="C20">
        <v>1</v>
      </c>
      <c r="D20">
        <v>0</v>
      </c>
      <c r="E20">
        <v>4</v>
      </c>
      <c r="F20">
        <v>3</v>
      </c>
      <c r="G20">
        <v>0</v>
      </c>
      <c r="H20">
        <f>$F$4</f>
        <v>5</v>
      </c>
      <c r="I20">
        <f>$F$5</f>
        <v>3.25</v>
      </c>
      <c r="J20">
        <f>$F$6</f>
        <v>-1</v>
      </c>
      <c r="K20">
        <f t="shared" si="4"/>
        <v>3.25</v>
      </c>
    </row>
    <row r="21" spans="1:19" hidden="1" x14ac:dyDescent="0.25">
      <c r="A21">
        <v>3</v>
      </c>
      <c r="B21">
        <v>0</v>
      </c>
      <c r="C21">
        <v>0</v>
      </c>
      <c r="D21">
        <v>1</v>
      </c>
      <c r="E21">
        <v>4</v>
      </c>
      <c r="F21">
        <v>3</v>
      </c>
      <c r="G21">
        <v>0</v>
      </c>
      <c r="H21">
        <f>$F$4</f>
        <v>5</v>
      </c>
      <c r="I21">
        <f>$F$5</f>
        <v>3.25</v>
      </c>
      <c r="J21">
        <f>$F$6</f>
        <v>-1</v>
      </c>
      <c r="K21">
        <f t="shared" si="4"/>
        <v>-1</v>
      </c>
    </row>
    <row r="23" spans="1:19" x14ac:dyDescent="0.25">
      <c r="A23" t="s">
        <v>21</v>
      </c>
      <c r="E23" t="s">
        <v>14</v>
      </c>
      <c r="F23" t="s">
        <v>15</v>
      </c>
      <c r="G23" t="s">
        <v>16</v>
      </c>
      <c r="H23" t="s">
        <v>18</v>
      </c>
      <c r="I23" t="s">
        <v>19</v>
      </c>
      <c r="J23" t="s">
        <v>20</v>
      </c>
      <c r="K23" s="8" t="s">
        <v>22</v>
      </c>
      <c r="L23" t="s">
        <v>9</v>
      </c>
      <c r="M23" t="s">
        <v>27</v>
      </c>
      <c r="N23" t="s">
        <v>28</v>
      </c>
      <c r="O23" t="s">
        <v>29</v>
      </c>
      <c r="P23" t="s">
        <v>30</v>
      </c>
      <c r="Q23" t="s">
        <v>31</v>
      </c>
      <c r="R23" t="s">
        <v>32</v>
      </c>
    </row>
    <row r="24" spans="1:19" x14ac:dyDescent="0.25">
      <c r="A24" t="s">
        <v>13</v>
      </c>
      <c r="B24">
        <v>1</v>
      </c>
      <c r="C24">
        <v>1</v>
      </c>
      <c r="D24">
        <v>1</v>
      </c>
      <c r="E24">
        <v>5.5</v>
      </c>
      <c r="F24">
        <v>0</v>
      </c>
      <c r="G24">
        <v>0</v>
      </c>
      <c r="H24">
        <f>E24*L24-E24*B$10-F$10</f>
        <v>12.125</v>
      </c>
      <c r="I24">
        <f>F24*L24-F24*B$11-F$11</f>
        <v>-2</v>
      </c>
      <c r="J24">
        <f>G24*L24-G24*B$12-F$12</f>
        <v>-1</v>
      </c>
      <c r="K24" s="8">
        <f>SUMPRODUCT(B24:D24,H24:J24)</f>
        <v>9.125</v>
      </c>
      <c r="L24">
        <f>6-0.5*SUM(E24:G24)</f>
        <v>3.25</v>
      </c>
      <c r="M24">
        <f>100*C24+10*D24+B24</f>
        <v>111</v>
      </c>
      <c r="N24">
        <f>100*D24+B24*10+C24</f>
        <v>111</v>
      </c>
      <c r="O24">
        <f>100*B24+10*C24+D24</f>
        <v>111</v>
      </c>
      <c r="P24">
        <f ca="1">IF(B24=1,$K24-INDIRECT(ADDRESS(23+MATCH(M24-1,M$24:M$31,0),COLUMN($K$23))),0)</f>
        <v>9.59375</v>
      </c>
      <c r="Q24">
        <f t="shared" ref="Q24:R24" ca="1" si="5">IF(C24=1,$K24-INDIRECT(ADDRESS(23+MATCH(N24-1,N$24:N$31,0),COLUMN($K$23))),0)</f>
        <v>5.125</v>
      </c>
      <c r="R24">
        <f t="shared" ca="1" si="5"/>
        <v>4</v>
      </c>
      <c r="S24">
        <f>1/3</f>
        <v>0.33333333333333331</v>
      </c>
    </row>
    <row r="25" spans="1:19" x14ac:dyDescent="0.25">
      <c r="A25">
        <v>1.2</v>
      </c>
      <c r="B25">
        <v>1</v>
      </c>
      <c r="C25">
        <v>1</v>
      </c>
      <c r="D25">
        <v>0</v>
      </c>
      <c r="E25">
        <v>4.5</v>
      </c>
      <c r="F25">
        <v>0</v>
      </c>
      <c r="G25" s="8">
        <v>2</v>
      </c>
      <c r="H25">
        <f t="shared" ref="H25:H30" si="6">E25*L25-E25*B$10-F$10</f>
        <v>7.125</v>
      </c>
      <c r="I25">
        <f t="shared" ref="I25:I30" si="7">F25*L25-F25*B$11-F$11</f>
        <v>-2</v>
      </c>
      <c r="J25">
        <f t="shared" ref="J25:J30" si="8">G25*L25-G25*B$12-F$12</f>
        <v>-0.5</v>
      </c>
      <c r="K25" s="8">
        <f t="shared" ref="K25:K30" si="9">SUMPRODUCT(B25:D25,H25:J25)</f>
        <v>5.125</v>
      </c>
      <c r="L25">
        <f t="shared" ref="L25:L30" si="10">6-0.5*SUM(E25:G25)</f>
        <v>2.75</v>
      </c>
      <c r="M25">
        <f>100*C25+10*D25+B25</f>
        <v>101</v>
      </c>
      <c r="N25">
        <f t="shared" ref="N25:N30" si="11">100*D25+B25*10+C25</f>
        <v>11</v>
      </c>
      <c r="O25">
        <f t="shared" ref="O25:O30" si="12">100*B25+10*C25+D25</f>
        <v>110</v>
      </c>
      <c r="P25">
        <f t="shared" ref="P25:P30" ca="1" si="13">IF(B25=1,$K25-INDIRECT(ADDRESS(23+MATCH(M25-1,M$24:M$31,0),COLUMN($K$23))),0)</f>
        <v>6.34375</v>
      </c>
      <c r="Q25">
        <f t="shared" ref="Q25:Q30" ca="1" si="14">IF(C25=1,$K25-INDIRECT(ADDRESS(23+MATCH(N25-1,N$24:N$31,0),COLUMN($K$23))),0)</f>
        <v>3.625</v>
      </c>
      <c r="R25">
        <f t="shared" ref="R25:R30" ca="1" si="15">IF(D25=1,$K25-INDIRECT(ADDRESS(23+MATCH(O25-1,O$24:O$31,0),COLUMN($K$23))),0)</f>
        <v>0</v>
      </c>
      <c r="S25" s="10">
        <f>1/6</f>
        <v>0.16666666666666666</v>
      </c>
    </row>
    <row r="26" spans="1:19" x14ac:dyDescent="0.25">
      <c r="A26">
        <v>1.3</v>
      </c>
      <c r="B26">
        <v>1</v>
      </c>
      <c r="C26">
        <v>0</v>
      </c>
      <c r="D26">
        <v>1</v>
      </c>
      <c r="E26">
        <v>4</v>
      </c>
      <c r="F26" s="8">
        <v>3</v>
      </c>
      <c r="G26">
        <v>0</v>
      </c>
      <c r="H26">
        <f t="shared" si="6"/>
        <v>5</v>
      </c>
      <c r="I26">
        <f t="shared" si="7"/>
        <v>3.25</v>
      </c>
      <c r="J26">
        <f t="shared" si="8"/>
        <v>-1</v>
      </c>
      <c r="K26" s="8">
        <f t="shared" si="9"/>
        <v>4</v>
      </c>
      <c r="L26">
        <f t="shared" si="10"/>
        <v>2.5</v>
      </c>
      <c r="M26">
        <f t="shared" ref="M26:M30" si="16">100*C26+10*D26+B26</f>
        <v>11</v>
      </c>
      <c r="N26">
        <f t="shared" si="11"/>
        <v>110</v>
      </c>
      <c r="O26">
        <f t="shared" si="12"/>
        <v>101</v>
      </c>
      <c r="P26">
        <f t="shared" ca="1" si="13"/>
        <v>5</v>
      </c>
      <c r="Q26">
        <f t="shared" ca="1" si="14"/>
        <v>0</v>
      </c>
      <c r="R26">
        <f t="shared" ca="1" si="15"/>
        <v>2.5</v>
      </c>
      <c r="S26" s="10">
        <f>1/6</f>
        <v>0.16666666666666666</v>
      </c>
    </row>
    <row r="27" spans="1:19" x14ac:dyDescent="0.25">
      <c r="A27">
        <v>2.2999999999999998</v>
      </c>
      <c r="B27">
        <v>0</v>
      </c>
      <c r="C27">
        <v>1</v>
      </c>
      <c r="D27">
        <v>1</v>
      </c>
      <c r="E27" s="8">
        <v>6</v>
      </c>
      <c r="F27">
        <v>2.249999993829491</v>
      </c>
      <c r="G27">
        <v>0</v>
      </c>
      <c r="H27">
        <f t="shared" si="6"/>
        <v>5.2500000185115283</v>
      </c>
      <c r="I27">
        <f t="shared" si="7"/>
        <v>0.53125000000000044</v>
      </c>
      <c r="J27">
        <f t="shared" si="8"/>
        <v>-1</v>
      </c>
      <c r="K27" s="8">
        <f t="shared" si="9"/>
        <v>-0.46874999999999956</v>
      </c>
      <c r="L27">
        <f t="shared" si="10"/>
        <v>1.8750000030852547</v>
      </c>
      <c r="M27">
        <f t="shared" si="16"/>
        <v>110</v>
      </c>
      <c r="N27">
        <f t="shared" si="11"/>
        <v>101</v>
      </c>
      <c r="O27">
        <f t="shared" si="12"/>
        <v>11</v>
      </c>
      <c r="P27">
        <f t="shared" ca="1" si="13"/>
        <v>0</v>
      </c>
      <c r="Q27">
        <f t="shared" ca="1" si="14"/>
        <v>0.53125000000000044</v>
      </c>
      <c r="R27">
        <f t="shared" ca="1" si="15"/>
        <v>0.75000000000000044</v>
      </c>
      <c r="S27" s="10">
        <f>1/6</f>
        <v>0.16666666666666666</v>
      </c>
    </row>
    <row r="28" spans="1:19" x14ac:dyDescent="0.25">
      <c r="A28">
        <v>1</v>
      </c>
      <c r="B28">
        <v>1</v>
      </c>
      <c r="C28">
        <v>0</v>
      </c>
      <c r="D28">
        <v>0</v>
      </c>
      <c r="E28">
        <v>3</v>
      </c>
      <c r="F28" s="8">
        <v>3</v>
      </c>
      <c r="G28" s="8">
        <v>2</v>
      </c>
      <c r="H28">
        <f t="shared" si="6"/>
        <v>1.5</v>
      </c>
      <c r="I28">
        <f t="shared" si="7"/>
        <v>1.75</v>
      </c>
      <c r="J28">
        <f t="shared" si="8"/>
        <v>-2</v>
      </c>
      <c r="K28" s="8">
        <f t="shared" si="9"/>
        <v>1.5</v>
      </c>
      <c r="L28">
        <f t="shared" si="10"/>
        <v>2</v>
      </c>
      <c r="M28">
        <f t="shared" si="16"/>
        <v>1</v>
      </c>
      <c r="N28">
        <f t="shared" si="11"/>
        <v>10</v>
      </c>
      <c r="O28">
        <f t="shared" si="12"/>
        <v>100</v>
      </c>
      <c r="P28">
        <f t="shared" ca="1" si="13"/>
        <v>1.5</v>
      </c>
      <c r="Q28">
        <f t="shared" ca="1" si="14"/>
        <v>0</v>
      </c>
      <c r="R28">
        <f t="shared" ca="1" si="15"/>
        <v>0</v>
      </c>
      <c r="S28">
        <f>1/3</f>
        <v>0.33333333333333331</v>
      </c>
    </row>
    <row r="29" spans="1:19" x14ac:dyDescent="0.25">
      <c r="A29">
        <v>2</v>
      </c>
      <c r="B29">
        <v>0</v>
      </c>
      <c r="C29">
        <v>1</v>
      </c>
      <c r="D29">
        <v>0</v>
      </c>
      <c r="E29" s="8">
        <v>6</v>
      </c>
      <c r="F29" s="9">
        <v>1.25</v>
      </c>
      <c r="G29" s="8">
        <v>2</v>
      </c>
      <c r="H29">
        <f t="shared" si="6"/>
        <v>2.25</v>
      </c>
      <c r="I29">
        <f t="shared" si="7"/>
        <v>-1.21875</v>
      </c>
      <c r="J29">
        <f t="shared" si="8"/>
        <v>-3.25</v>
      </c>
      <c r="K29" s="8">
        <f t="shared" si="9"/>
        <v>-1.21875</v>
      </c>
      <c r="L29">
        <f t="shared" si="10"/>
        <v>1.375</v>
      </c>
      <c r="M29">
        <f t="shared" si="16"/>
        <v>100</v>
      </c>
      <c r="N29">
        <f t="shared" si="11"/>
        <v>1</v>
      </c>
      <c r="O29">
        <f t="shared" si="12"/>
        <v>10</v>
      </c>
      <c r="P29">
        <f t="shared" ca="1" si="13"/>
        <v>0</v>
      </c>
      <c r="Q29">
        <f t="shared" ca="1" si="14"/>
        <v>-1.21875</v>
      </c>
      <c r="R29">
        <f t="shared" ca="1" si="15"/>
        <v>0</v>
      </c>
      <c r="S29">
        <f t="shared" ref="S29:S30" si="17">1/3</f>
        <v>0.33333333333333331</v>
      </c>
    </row>
    <row r="30" spans="1:19" x14ac:dyDescent="0.25">
      <c r="A30">
        <v>3</v>
      </c>
      <c r="B30">
        <v>0</v>
      </c>
      <c r="C30">
        <v>0</v>
      </c>
      <c r="D30">
        <v>1</v>
      </c>
      <c r="E30" s="8">
        <v>6</v>
      </c>
      <c r="F30" s="8">
        <v>3</v>
      </c>
      <c r="G30" s="8">
        <v>0</v>
      </c>
      <c r="H30">
        <f t="shared" si="6"/>
        <v>3</v>
      </c>
      <c r="I30">
        <f t="shared" si="7"/>
        <v>0.25</v>
      </c>
      <c r="J30">
        <f t="shared" si="8"/>
        <v>-1</v>
      </c>
      <c r="K30" s="8">
        <f t="shared" si="9"/>
        <v>-1</v>
      </c>
      <c r="L30">
        <f t="shared" si="10"/>
        <v>1.5</v>
      </c>
      <c r="M30">
        <f t="shared" si="16"/>
        <v>10</v>
      </c>
      <c r="N30">
        <f t="shared" si="11"/>
        <v>100</v>
      </c>
      <c r="O30">
        <f t="shared" si="12"/>
        <v>1</v>
      </c>
      <c r="P30">
        <f t="shared" ca="1" si="13"/>
        <v>0</v>
      </c>
      <c r="Q30">
        <f t="shared" ca="1" si="14"/>
        <v>0</v>
      </c>
      <c r="R30">
        <f t="shared" ca="1" si="15"/>
        <v>-1</v>
      </c>
      <c r="S30">
        <f t="shared" si="17"/>
        <v>0.33333333333333331</v>
      </c>
    </row>
    <row r="31" spans="1:19" x14ac:dyDescent="0.25">
      <c r="M31">
        <v>0</v>
      </c>
      <c r="N31">
        <v>0</v>
      </c>
      <c r="O31">
        <v>0</v>
      </c>
    </row>
    <row r="32" spans="1:19" x14ac:dyDescent="0.25">
      <c r="A32" t="s">
        <v>23</v>
      </c>
      <c r="B32" t="s">
        <v>22</v>
      </c>
      <c r="C32" t="s">
        <v>24</v>
      </c>
      <c r="D32" t="s">
        <v>25</v>
      </c>
      <c r="E32" t="s">
        <v>26</v>
      </c>
    </row>
    <row r="33" spans="1:19" x14ac:dyDescent="0.25">
      <c r="A33" t="s">
        <v>13</v>
      </c>
      <c r="B33">
        <v>9.125</v>
      </c>
      <c r="C33">
        <v>-0.46875</v>
      </c>
      <c r="D33">
        <f>B33-C33</f>
        <v>9.59375</v>
      </c>
      <c r="E33">
        <f>FACT(0)*FACT(2)/FACT(3)</f>
        <v>0.33333333333333331</v>
      </c>
      <c r="F33">
        <f>D33*E33</f>
        <v>3.1979166666666665</v>
      </c>
      <c r="P33">
        <f ca="1">SUMPRODUCT(P24:P30,$S$24:$S$30)</f>
        <v>5.5885416666666661</v>
      </c>
      <c r="Q33">
        <f t="shared" ref="Q33:R33" ca="1" si="18">SUMPRODUCT(Q24:Q30,$S$24:$S$30)</f>
        <v>1.994791666666667</v>
      </c>
      <c r="R33">
        <f t="shared" ca="1" si="18"/>
        <v>1.5416666666666667</v>
      </c>
      <c r="S33">
        <f ca="1">SUM(P33:R33)</f>
        <v>9.125</v>
      </c>
    </row>
    <row r="34" spans="1:19" x14ac:dyDescent="0.25">
      <c r="A34">
        <v>1.2</v>
      </c>
      <c r="B34">
        <v>5.125</v>
      </c>
      <c r="C34">
        <v>-1.21875</v>
      </c>
      <c r="D34">
        <f t="shared" ref="D34:D36" si="19">B34-C34</f>
        <v>6.34375</v>
      </c>
      <c r="E34">
        <f>1/6</f>
        <v>0.16666666666666666</v>
      </c>
      <c r="F34">
        <f t="shared" ref="F34:F36" si="20">D34*E34</f>
        <v>1.0572916666666665</v>
      </c>
    </row>
    <row r="35" spans="1:19" x14ac:dyDescent="0.25">
      <c r="A35">
        <v>1.3</v>
      </c>
      <c r="B35">
        <v>4</v>
      </c>
      <c r="C35">
        <v>-1</v>
      </c>
      <c r="D35">
        <f t="shared" si="19"/>
        <v>5</v>
      </c>
      <c r="E35">
        <f>1/6</f>
        <v>0.16666666666666666</v>
      </c>
      <c r="F35">
        <f t="shared" si="20"/>
        <v>0.83333333333333326</v>
      </c>
    </row>
    <row r="36" spans="1:19" x14ac:dyDescent="0.25">
      <c r="A36">
        <v>1</v>
      </c>
      <c r="B36">
        <v>1.5</v>
      </c>
      <c r="C36">
        <v>0</v>
      </c>
      <c r="D36">
        <f t="shared" si="19"/>
        <v>1.5</v>
      </c>
      <c r="E36">
        <f>FACT(0)*FACT(2)/FACT(3)</f>
        <v>0.33333333333333331</v>
      </c>
      <c r="F36">
        <f t="shared" si="20"/>
        <v>0.5</v>
      </c>
    </row>
    <row r="37" spans="1:19" x14ac:dyDescent="0.25">
      <c r="E37">
        <f>SUMPRODUCT(E33:E36,D33:D36)</f>
        <v>5.5885416666666661</v>
      </c>
      <c r="F37">
        <f>SUM(F33:F36)</f>
        <v>5.5885416666666661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tabSelected="1" zoomScale="175" zoomScaleNormal="175" workbookViewId="0"/>
  </sheetViews>
  <sheetFormatPr defaultRowHeight="15" x14ac:dyDescent="0.25"/>
  <cols>
    <col min="2" max="2" width="11.42578125" customWidth="1"/>
    <col min="3" max="3" width="11.140625" customWidth="1"/>
    <col min="4" max="4" width="4.140625" bestFit="1" customWidth="1"/>
    <col min="6" max="6" width="0" hidden="1" customWidth="1"/>
    <col min="7" max="7" width="11.7109375" customWidth="1"/>
    <col min="8" max="8" width="10.42578125" customWidth="1"/>
  </cols>
  <sheetData>
    <row r="1" spans="1:8" x14ac:dyDescent="0.25">
      <c r="E1" t="s">
        <v>22</v>
      </c>
      <c r="F1" t="s">
        <v>22</v>
      </c>
      <c r="G1" t="s">
        <v>43</v>
      </c>
      <c r="H1" t="s">
        <v>44</v>
      </c>
    </row>
    <row r="2" spans="1:8" x14ac:dyDescent="0.25">
      <c r="A2" t="s">
        <v>36</v>
      </c>
      <c r="B2">
        <v>1</v>
      </c>
      <c r="C2">
        <v>1</v>
      </c>
      <c r="D2">
        <v>1</v>
      </c>
      <c r="E2" s="8">
        <v>9.125</v>
      </c>
      <c r="F2" s="8">
        <v>9.125</v>
      </c>
      <c r="G2">
        <f>SUMPRODUCT($B2:$D2,$B$10:$D$10)</f>
        <v>9.125</v>
      </c>
      <c r="H2">
        <f>E2-G2</f>
        <v>0</v>
      </c>
    </row>
    <row r="3" spans="1:8" x14ac:dyDescent="0.25">
      <c r="A3" t="s">
        <v>37</v>
      </c>
      <c r="B3">
        <v>1</v>
      </c>
      <c r="C3">
        <v>1</v>
      </c>
      <c r="D3">
        <v>0</v>
      </c>
      <c r="E3" s="8">
        <v>5.125</v>
      </c>
      <c r="F3" s="8">
        <v>10.125</v>
      </c>
      <c r="G3">
        <f t="shared" ref="G3:G8" si="0">SUMPRODUCT($B3:$D3,$B$10:$D$10)</f>
        <v>7.625</v>
      </c>
      <c r="H3">
        <f t="shared" ref="H3:H8" si="1">E3-G3</f>
        <v>-2.5</v>
      </c>
    </row>
    <row r="4" spans="1:8" x14ac:dyDescent="0.25">
      <c r="A4" t="s">
        <v>38</v>
      </c>
      <c r="B4">
        <v>1</v>
      </c>
      <c r="C4">
        <v>0</v>
      </c>
      <c r="D4">
        <v>1</v>
      </c>
      <c r="E4" s="8">
        <v>4</v>
      </c>
      <c r="F4" s="8">
        <v>4</v>
      </c>
      <c r="G4">
        <f t="shared" si="0"/>
        <v>7.171875</v>
      </c>
      <c r="H4">
        <f t="shared" si="1"/>
        <v>-3.171875</v>
      </c>
    </row>
    <row r="5" spans="1:8" x14ac:dyDescent="0.25">
      <c r="A5" t="s">
        <v>39</v>
      </c>
      <c r="B5">
        <v>0</v>
      </c>
      <c r="C5">
        <v>1</v>
      </c>
      <c r="D5">
        <v>1</v>
      </c>
      <c r="E5" s="8">
        <v>-0.46874999999999956</v>
      </c>
      <c r="F5" s="8">
        <v>2</v>
      </c>
      <c r="G5">
        <f t="shared" si="0"/>
        <v>3.453125</v>
      </c>
      <c r="H5">
        <f t="shared" si="1"/>
        <v>-3.9218749999999996</v>
      </c>
    </row>
    <row r="6" spans="1:8" x14ac:dyDescent="0.25">
      <c r="A6" t="s">
        <v>40</v>
      </c>
      <c r="B6">
        <v>1</v>
      </c>
      <c r="C6">
        <v>0</v>
      </c>
      <c r="D6">
        <v>0</v>
      </c>
      <c r="E6" s="8">
        <v>1.5</v>
      </c>
      <c r="F6" s="8">
        <v>5</v>
      </c>
      <c r="G6">
        <f t="shared" si="0"/>
        <v>5.671875</v>
      </c>
      <c r="H6">
        <f t="shared" si="1"/>
        <v>-4.171875</v>
      </c>
    </row>
    <row r="7" spans="1:8" x14ac:dyDescent="0.25">
      <c r="A7" t="s">
        <v>41</v>
      </c>
      <c r="B7">
        <v>0</v>
      </c>
      <c r="C7">
        <v>1</v>
      </c>
      <c r="D7">
        <v>0</v>
      </c>
      <c r="E7" s="8">
        <v>-1.21875</v>
      </c>
      <c r="F7" s="8">
        <v>3</v>
      </c>
      <c r="G7">
        <f t="shared" si="0"/>
        <v>1.953125</v>
      </c>
      <c r="H7">
        <f t="shared" si="1"/>
        <v>-3.171875</v>
      </c>
    </row>
    <row r="8" spans="1:8" x14ac:dyDescent="0.25">
      <c r="A8" t="s">
        <v>42</v>
      </c>
      <c r="B8">
        <v>0</v>
      </c>
      <c r="C8">
        <v>0</v>
      </c>
      <c r="D8">
        <v>1</v>
      </c>
      <c r="E8" s="8">
        <v>-1</v>
      </c>
      <c r="F8" s="8">
        <v>-1</v>
      </c>
      <c r="G8">
        <f t="shared" si="0"/>
        <v>1.5</v>
      </c>
      <c r="H8">
        <f t="shared" si="1"/>
        <v>-2.5</v>
      </c>
    </row>
    <row r="9" spans="1:8" ht="15.75" thickBot="1" x14ac:dyDescent="0.3">
      <c r="B9" t="s">
        <v>33</v>
      </c>
      <c r="C9" t="s">
        <v>34</v>
      </c>
      <c r="D9" t="s">
        <v>35</v>
      </c>
      <c r="E9" t="s">
        <v>45</v>
      </c>
      <c r="G9" s="15" t="s">
        <v>46</v>
      </c>
    </row>
    <row r="10" spans="1:8" ht="15.75" thickBot="1" x14ac:dyDescent="0.3">
      <c r="B10" s="11">
        <v>5.671875</v>
      </c>
      <c r="C10" s="12">
        <v>1.953125</v>
      </c>
      <c r="D10" s="13">
        <v>1.5</v>
      </c>
      <c r="E10" s="14">
        <v>-3.171875</v>
      </c>
      <c r="G10">
        <f>E10</f>
        <v>-3.171875</v>
      </c>
    </row>
    <row r="12" spans="1:8" x14ac:dyDescent="0.25">
      <c r="B12" t="s">
        <v>100</v>
      </c>
    </row>
    <row r="13" spans="1:8" x14ac:dyDescent="0.25">
      <c r="B13" t="s">
        <v>101</v>
      </c>
    </row>
    <row r="14" spans="1:8" x14ac:dyDescent="0.25">
      <c r="B14" t="s">
        <v>102</v>
      </c>
    </row>
    <row r="15" spans="1:8" x14ac:dyDescent="0.25">
      <c r="B15" t="s">
        <v>103</v>
      </c>
    </row>
    <row r="16" spans="1:8" x14ac:dyDescent="0.25">
      <c r="B16" t="s">
        <v>104</v>
      </c>
    </row>
    <row r="17" spans="2:2" x14ac:dyDescent="0.25">
      <c r="B17" t="s">
        <v>105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showGridLines="0" topLeftCell="A7" workbookViewId="0">
      <selection activeCell="D21" sqref="D21"/>
    </sheetView>
  </sheetViews>
  <sheetFormatPr defaultRowHeight="15" x14ac:dyDescent="0.25"/>
  <cols>
    <col min="1" max="1" width="2.28515625" customWidth="1"/>
    <col min="2" max="2" width="29.85546875" bestFit="1" customWidth="1"/>
    <col min="3" max="3" width="12.5703125" bestFit="1" customWidth="1"/>
    <col min="4" max="4" width="8.7109375" bestFit="1" customWidth="1"/>
    <col min="5" max="5" width="11.85546875" bestFit="1" customWidth="1"/>
    <col min="6" max="6" width="19.140625" bestFit="1" customWidth="1"/>
    <col min="7" max="8" width="9.28515625" bestFit="1" customWidth="1"/>
  </cols>
  <sheetData>
    <row r="1" spans="1:8" x14ac:dyDescent="0.25">
      <c r="A1" s="8" t="s">
        <v>47</v>
      </c>
    </row>
    <row r="2" spans="1:8" x14ac:dyDescent="0.25">
      <c r="A2" s="8" t="s">
        <v>48</v>
      </c>
    </row>
    <row r="3" spans="1:8" x14ac:dyDescent="0.25">
      <c r="A3" s="8" t="s">
        <v>49</v>
      </c>
    </row>
    <row r="6" spans="1:8" ht="15.75" thickBot="1" x14ac:dyDescent="0.3">
      <c r="A6" t="s">
        <v>50</v>
      </c>
    </row>
    <row r="7" spans="1:8" x14ac:dyDescent="0.25">
      <c r="B7" s="18"/>
      <c r="C7" s="18"/>
      <c r="D7" s="18" t="s">
        <v>53</v>
      </c>
      <c r="E7" s="18" t="s">
        <v>55</v>
      </c>
      <c r="F7" s="18" t="s">
        <v>57</v>
      </c>
      <c r="G7" s="18" t="s">
        <v>59</v>
      </c>
      <c r="H7" s="18" t="s">
        <v>59</v>
      </c>
    </row>
    <row r="8" spans="1:8" ht="15.75" thickBot="1" x14ac:dyDescent="0.3">
      <c r="B8" s="19" t="s">
        <v>51</v>
      </c>
      <c r="C8" s="19" t="s">
        <v>52</v>
      </c>
      <c r="D8" s="19" t="s">
        <v>54</v>
      </c>
      <c r="E8" s="19" t="s">
        <v>56</v>
      </c>
      <c r="F8" s="19" t="s">
        <v>58</v>
      </c>
      <c r="G8" s="19" t="s">
        <v>60</v>
      </c>
      <c r="H8" s="19" t="s">
        <v>61</v>
      </c>
    </row>
    <row r="9" spans="1:8" x14ac:dyDescent="0.25">
      <c r="B9" s="16" t="s">
        <v>67</v>
      </c>
      <c r="C9" s="16" t="s">
        <v>33</v>
      </c>
      <c r="D9" s="16">
        <v>5</v>
      </c>
      <c r="E9" s="16">
        <v>0</v>
      </c>
      <c r="F9" s="16">
        <v>0</v>
      </c>
      <c r="G9" s="16">
        <v>0.5</v>
      </c>
      <c r="H9" s="16">
        <v>0</v>
      </c>
    </row>
    <row r="10" spans="1:8" x14ac:dyDescent="0.25">
      <c r="B10" s="16" t="s">
        <v>68</v>
      </c>
      <c r="C10" s="16" t="s">
        <v>34</v>
      </c>
      <c r="D10" s="16">
        <v>2.625</v>
      </c>
      <c r="E10" s="16">
        <v>0</v>
      </c>
      <c r="F10" s="16">
        <v>0</v>
      </c>
      <c r="G10" s="16">
        <v>0</v>
      </c>
      <c r="H10" s="16">
        <v>1</v>
      </c>
    </row>
    <row r="11" spans="1:8" x14ac:dyDescent="0.25">
      <c r="B11" s="16" t="s">
        <v>69</v>
      </c>
      <c r="C11" s="16" t="s">
        <v>35</v>
      </c>
      <c r="D11" s="16">
        <v>1.5</v>
      </c>
      <c r="E11" s="16">
        <v>0</v>
      </c>
      <c r="F11" s="16">
        <v>0</v>
      </c>
      <c r="G11" s="16">
        <v>1</v>
      </c>
      <c r="H11" s="16">
        <v>1</v>
      </c>
    </row>
    <row r="12" spans="1:8" ht="15.75" thickBot="1" x14ac:dyDescent="0.3">
      <c r="B12" s="17" t="s">
        <v>70</v>
      </c>
      <c r="C12" s="17" t="s">
        <v>45</v>
      </c>
      <c r="D12" s="17">
        <v>-2.5</v>
      </c>
      <c r="E12" s="17">
        <v>0</v>
      </c>
      <c r="F12" s="17">
        <v>1</v>
      </c>
      <c r="G12" s="17">
        <v>1E+30</v>
      </c>
      <c r="H12" s="17">
        <v>1</v>
      </c>
    </row>
    <row r="14" spans="1:8" ht="15.75" thickBot="1" x14ac:dyDescent="0.3">
      <c r="A14" t="s">
        <v>62</v>
      </c>
    </row>
    <row r="15" spans="1:8" x14ac:dyDescent="0.25">
      <c r="B15" s="18"/>
      <c r="C15" s="18"/>
      <c r="D15" s="18" t="s">
        <v>53</v>
      </c>
      <c r="E15" s="18" t="s">
        <v>63</v>
      </c>
      <c r="F15" s="18" t="s">
        <v>65</v>
      </c>
      <c r="G15" s="18" t="s">
        <v>59</v>
      </c>
      <c r="H15" s="18" t="s">
        <v>59</v>
      </c>
    </row>
    <row r="16" spans="1:8" ht="15.75" thickBot="1" x14ac:dyDescent="0.3">
      <c r="B16" s="19" t="s">
        <v>51</v>
      </c>
      <c r="C16" s="19" t="s">
        <v>52</v>
      </c>
      <c r="D16" s="19" t="s">
        <v>54</v>
      </c>
      <c r="E16" s="19" t="s">
        <v>64</v>
      </c>
      <c r="F16" s="19" t="s">
        <v>66</v>
      </c>
      <c r="G16" s="19" t="s">
        <v>60</v>
      </c>
      <c r="H16" s="19" t="s">
        <v>61</v>
      </c>
    </row>
    <row r="17" spans="2:8" x14ac:dyDescent="0.25">
      <c r="B17" s="16" t="s">
        <v>71</v>
      </c>
      <c r="C17" s="16" t="s">
        <v>72</v>
      </c>
      <c r="D17" s="16">
        <v>9.125</v>
      </c>
      <c r="E17" s="16">
        <v>0.5</v>
      </c>
      <c r="F17" s="16">
        <v>0</v>
      </c>
      <c r="G17" s="16">
        <v>4.1875</v>
      </c>
      <c r="H17" s="16">
        <v>2</v>
      </c>
    </row>
    <row r="18" spans="2:8" x14ac:dyDescent="0.25">
      <c r="B18" s="16" t="s">
        <v>73</v>
      </c>
      <c r="C18" s="16" t="s">
        <v>74</v>
      </c>
      <c r="D18" s="16">
        <v>5</v>
      </c>
      <c r="E18" s="16">
        <v>0</v>
      </c>
      <c r="F18" s="16">
        <v>1.5</v>
      </c>
      <c r="G18" s="16">
        <v>3.5</v>
      </c>
      <c r="H18" s="16">
        <v>1E+30</v>
      </c>
    </row>
    <row r="19" spans="2:8" x14ac:dyDescent="0.25">
      <c r="B19" s="16" t="s">
        <v>75</v>
      </c>
      <c r="C19" s="16" t="s">
        <v>76</v>
      </c>
      <c r="D19" s="16">
        <v>2.625</v>
      </c>
      <c r="E19" s="16">
        <v>0</v>
      </c>
      <c r="F19" s="16">
        <v>-1.21875</v>
      </c>
      <c r="G19" s="16">
        <v>3.84375</v>
      </c>
      <c r="H19" s="16">
        <v>1E+30</v>
      </c>
    </row>
    <row r="20" spans="2:8" x14ac:dyDescent="0.25">
      <c r="B20" s="16" t="s">
        <v>77</v>
      </c>
      <c r="C20" s="16" t="s">
        <v>78</v>
      </c>
      <c r="D20" s="16">
        <v>1.5</v>
      </c>
      <c r="E20" s="16">
        <v>0</v>
      </c>
      <c r="F20" s="16">
        <v>-1</v>
      </c>
      <c r="G20" s="16">
        <v>2.5</v>
      </c>
      <c r="H20" s="16">
        <v>1E+30</v>
      </c>
    </row>
    <row r="21" spans="2:8" x14ac:dyDescent="0.25">
      <c r="B21" s="16" t="s">
        <v>79</v>
      </c>
      <c r="C21" s="16" t="s">
        <v>80</v>
      </c>
      <c r="D21" s="16">
        <v>-2.5</v>
      </c>
      <c r="E21" s="16">
        <v>-0.5</v>
      </c>
      <c r="F21" s="16">
        <v>0</v>
      </c>
      <c r="G21" s="16">
        <v>1.34375</v>
      </c>
      <c r="H21" s="16">
        <v>5</v>
      </c>
    </row>
    <row r="22" spans="2:8" x14ac:dyDescent="0.25">
      <c r="B22" s="16" t="s">
        <v>81</v>
      </c>
      <c r="C22" s="16" t="s">
        <v>82</v>
      </c>
      <c r="D22" s="16">
        <v>-2.5</v>
      </c>
      <c r="E22" s="16">
        <v>0</v>
      </c>
      <c r="F22" s="16">
        <v>0</v>
      </c>
      <c r="G22" s="16">
        <v>1</v>
      </c>
      <c r="H22" s="16">
        <v>1.34375</v>
      </c>
    </row>
    <row r="23" spans="2:8" x14ac:dyDescent="0.25">
      <c r="B23" s="16" t="s">
        <v>83</v>
      </c>
      <c r="C23" s="16" t="s">
        <v>84</v>
      </c>
      <c r="D23" s="16">
        <v>-4.59375</v>
      </c>
      <c r="E23" s="16">
        <v>0</v>
      </c>
      <c r="F23" s="16">
        <v>0</v>
      </c>
      <c r="G23" s="16">
        <v>1E+30</v>
      </c>
      <c r="H23" s="16">
        <v>2.09375</v>
      </c>
    </row>
    <row r="24" spans="2:8" x14ac:dyDescent="0.25">
      <c r="B24" s="16" t="s">
        <v>85</v>
      </c>
      <c r="C24" s="16" t="s">
        <v>86</v>
      </c>
      <c r="D24" s="16">
        <v>-3.5</v>
      </c>
      <c r="E24" s="16">
        <v>0</v>
      </c>
      <c r="F24" s="16">
        <v>0</v>
      </c>
      <c r="G24" s="16">
        <v>1E+30</v>
      </c>
      <c r="H24" s="16">
        <v>1</v>
      </c>
    </row>
    <row r="25" spans="2:8" x14ac:dyDescent="0.25">
      <c r="B25" s="16" t="s">
        <v>87</v>
      </c>
      <c r="C25" s="16" t="s">
        <v>88</v>
      </c>
      <c r="D25" s="16">
        <v>-3.84375</v>
      </c>
      <c r="E25" s="16">
        <v>0</v>
      </c>
      <c r="F25" s="16">
        <v>0</v>
      </c>
      <c r="G25" s="16">
        <v>1E+30</v>
      </c>
      <c r="H25" s="16">
        <v>1.34375</v>
      </c>
    </row>
    <row r="26" spans="2:8" ht="15.75" thickBot="1" x14ac:dyDescent="0.3">
      <c r="B26" s="17" t="s">
        <v>89</v>
      </c>
      <c r="C26" s="17" t="s">
        <v>90</v>
      </c>
      <c r="D26" s="17">
        <v>-2.5</v>
      </c>
      <c r="E26" s="17">
        <v>-0.5</v>
      </c>
      <c r="F26" s="17">
        <v>0</v>
      </c>
      <c r="G26" s="17">
        <v>1.34375</v>
      </c>
      <c r="H26" s="17">
        <v>2</v>
      </c>
    </row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showGridLines="0" topLeftCell="A7" workbookViewId="0"/>
  </sheetViews>
  <sheetFormatPr defaultRowHeight="15" x14ac:dyDescent="0.25"/>
  <cols>
    <col min="1" max="1" width="2.28515625" customWidth="1"/>
    <col min="2" max="2" width="29.85546875" bestFit="1" customWidth="1"/>
    <col min="3" max="3" width="14.28515625" bestFit="1" customWidth="1"/>
    <col min="4" max="4" width="9.7109375" bestFit="1" customWidth="1"/>
    <col min="5" max="5" width="11.85546875" bestFit="1" customWidth="1"/>
    <col min="6" max="6" width="19.140625" bestFit="1" customWidth="1"/>
    <col min="7" max="8" width="9.28515625" bestFit="1" customWidth="1"/>
  </cols>
  <sheetData>
    <row r="1" spans="1:8" x14ac:dyDescent="0.25">
      <c r="A1" s="8" t="s">
        <v>47</v>
      </c>
    </row>
    <row r="2" spans="1:8" x14ac:dyDescent="0.25">
      <c r="A2" s="8" t="s">
        <v>48</v>
      </c>
    </row>
    <row r="3" spans="1:8" x14ac:dyDescent="0.25">
      <c r="A3" s="8" t="s">
        <v>91</v>
      </c>
    </row>
    <row r="6" spans="1:8" ht="15.75" thickBot="1" x14ac:dyDescent="0.3">
      <c r="A6" t="s">
        <v>50</v>
      </c>
    </row>
    <row r="7" spans="1:8" x14ac:dyDescent="0.25">
      <c r="B7" s="18"/>
      <c r="C7" s="18"/>
      <c r="D7" s="18" t="s">
        <v>53</v>
      </c>
      <c r="E7" s="18" t="s">
        <v>55</v>
      </c>
      <c r="F7" s="18" t="s">
        <v>57</v>
      </c>
      <c r="G7" s="18" t="s">
        <v>59</v>
      </c>
      <c r="H7" s="18" t="s">
        <v>59</v>
      </c>
    </row>
    <row r="8" spans="1:8" ht="15.75" thickBot="1" x14ac:dyDescent="0.3">
      <c r="B8" s="19" t="s">
        <v>51</v>
      </c>
      <c r="C8" s="19" t="s">
        <v>52</v>
      </c>
      <c r="D8" s="19" t="s">
        <v>54</v>
      </c>
      <c r="E8" s="19" t="s">
        <v>56</v>
      </c>
      <c r="F8" s="19" t="s">
        <v>58</v>
      </c>
      <c r="G8" s="19" t="s">
        <v>60</v>
      </c>
      <c r="H8" s="19" t="s">
        <v>61</v>
      </c>
    </row>
    <row r="9" spans="1:8" x14ac:dyDescent="0.25">
      <c r="B9" s="16" t="s">
        <v>67</v>
      </c>
      <c r="C9" s="16" t="s">
        <v>33</v>
      </c>
      <c r="D9" s="16">
        <v>5.671875</v>
      </c>
      <c r="E9" s="16">
        <v>0</v>
      </c>
      <c r="F9" s="16">
        <v>0</v>
      </c>
      <c r="G9" s="16">
        <v>1</v>
      </c>
      <c r="H9" s="16">
        <v>1</v>
      </c>
    </row>
    <row r="10" spans="1:8" x14ac:dyDescent="0.25">
      <c r="B10" s="16" t="s">
        <v>68</v>
      </c>
      <c r="C10" s="16" t="s">
        <v>34</v>
      </c>
      <c r="D10" s="16">
        <v>1.953125</v>
      </c>
      <c r="E10" s="16">
        <v>0</v>
      </c>
      <c r="F10" s="16">
        <v>0</v>
      </c>
      <c r="G10" s="16">
        <v>1</v>
      </c>
      <c r="H10" s="16">
        <v>1</v>
      </c>
    </row>
    <row r="11" spans="1:8" x14ac:dyDescent="0.25">
      <c r="B11" s="16" t="s">
        <v>69</v>
      </c>
      <c r="C11" s="16" t="s">
        <v>35</v>
      </c>
      <c r="D11" s="16">
        <v>1.5</v>
      </c>
      <c r="E11" s="16">
        <v>0</v>
      </c>
      <c r="F11" s="16">
        <v>0</v>
      </c>
      <c r="G11" s="16">
        <v>1E+30</v>
      </c>
      <c r="H11" s="16">
        <v>1E+30</v>
      </c>
    </row>
    <row r="12" spans="1:8" ht="15.75" thickBot="1" x14ac:dyDescent="0.3">
      <c r="B12" s="17" t="s">
        <v>70</v>
      </c>
      <c r="C12" s="17" t="s">
        <v>45</v>
      </c>
      <c r="D12" s="17">
        <v>-3.171875</v>
      </c>
      <c r="E12" s="17">
        <v>0</v>
      </c>
      <c r="F12" s="17">
        <v>1</v>
      </c>
      <c r="G12" s="17">
        <v>1E+30</v>
      </c>
      <c r="H12" s="17">
        <v>1</v>
      </c>
    </row>
    <row r="14" spans="1:8" ht="15.75" thickBot="1" x14ac:dyDescent="0.3">
      <c r="A14" t="s">
        <v>62</v>
      </c>
    </row>
    <row r="15" spans="1:8" x14ac:dyDescent="0.25">
      <c r="B15" s="18"/>
      <c r="C15" s="18"/>
      <c r="D15" s="18" t="s">
        <v>53</v>
      </c>
      <c r="E15" s="18" t="s">
        <v>63</v>
      </c>
      <c r="F15" s="18" t="s">
        <v>65</v>
      </c>
      <c r="G15" s="18" t="s">
        <v>59</v>
      </c>
      <c r="H15" s="18" t="s">
        <v>59</v>
      </c>
    </row>
    <row r="16" spans="1:8" ht="15.75" thickBot="1" x14ac:dyDescent="0.3">
      <c r="B16" s="19" t="s">
        <v>51</v>
      </c>
      <c r="C16" s="19" t="s">
        <v>52</v>
      </c>
      <c r="D16" s="19" t="s">
        <v>54</v>
      </c>
      <c r="E16" s="19" t="s">
        <v>64</v>
      </c>
      <c r="F16" s="19" t="s">
        <v>66</v>
      </c>
      <c r="G16" s="19" t="s">
        <v>60</v>
      </c>
      <c r="H16" s="19" t="s">
        <v>61</v>
      </c>
    </row>
    <row r="17" spans="2:8" x14ac:dyDescent="0.25">
      <c r="B17" s="16" t="s">
        <v>71</v>
      </c>
      <c r="C17" s="16" t="s">
        <v>72</v>
      </c>
      <c r="D17" s="16">
        <v>9.125</v>
      </c>
      <c r="E17" s="16">
        <v>0</v>
      </c>
      <c r="F17" s="16">
        <v>0</v>
      </c>
      <c r="G17" s="16">
        <v>1E+30</v>
      </c>
      <c r="H17" s="16">
        <v>0</v>
      </c>
    </row>
    <row r="18" spans="2:8" x14ac:dyDescent="0.25">
      <c r="B18" s="16" t="s">
        <v>92</v>
      </c>
      <c r="C18" s="16" t="s">
        <v>93</v>
      </c>
      <c r="D18" s="16">
        <v>1.5</v>
      </c>
      <c r="E18" s="16">
        <v>0</v>
      </c>
      <c r="F18" s="16">
        <v>0</v>
      </c>
      <c r="G18" s="16">
        <v>1E+30</v>
      </c>
      <c r="H18" s="16">
        <v>4.171875</v>
      </c>
    </row>
    <row r="19" spans="2:8" x14ac:dyDescent="0.25">
      <c r="B19" s="16" t="s">
        <v>94</v>
      </c>
      <c r="C19" s="16" t="s">
        <v>95</v>
      </c>
      <c r="D19" s="16">
        <v>-1.21875</v>
      </c>
      <c r="E19" s="16">
        <v>0</v>
      </c>
      <c r="F19" s="16">
        <v>0</v>
      </c>
      <c r="G19" s="16">
        <v>1E+30</v>
      </c>
      <c r="H19" s="16">
        <v>3.171875</v>
      </c>
    </row>
    <row r="20" spans="2:8" x14ac:dyDescent="0.25">
      <c r="B20" s="16" t="s">
        <v>96</v>
      </c>
      <c r="C20" s="16" t="s">
        <v>97</v>
      </c>
      <c r="D20" s="16">
        <v>-1</v>
      </c>
      <c r="E20" s="16">
        <v>0</v>
      </c>
      <c r="F20" s="16">
        <v>0</v>
      </c>
      <c r="G20" s="16">
        <v>1E+30</v>
      </c>
      <c r="H20" s="16">
        <v>2.5</v>
      </c>
    </row>
    <row r="21" spans="2:8" x14ac:dyDescent="0.25">
      <c r="B21" s="16" t="s">
        <v>98</v>
      </c>
      <c r="C21" s="16" t="s">
        <v>99</v>
      </c>
      <c r="D21" s="16">
        <v>7.625</v>
      </c>
      <c r="E21" s="16">
        <v>-0.5</v>
      </c>
      <c r="F21" s="16">
        <v>7.625</v>
      </c>
      <c r="G21" s="16">
        <v>0</v>
      </c>
      <c r="H21" s="16">
        <v>6.34375</v>
      </c>
    </row>
    <row r="22" spans="2:8" x14ac:dyDescent="0.25">
      <c r="B22" s="16" t="s">
        <v>77</v>
      </c>
      <c r="C22" s="16" t="s">
        <v>78</v>
      </c>
      <c r="D22" s="16">
        <v>1.5</v>
      </c>
      <c r="E22" s="16">
        <v>-0.5</v>
      </c>
      <c r="F22" s="16">
        <v>1.5</v>
      </c>
      <c r="G22" s="16">
        <v>0</v>
      </c>
      <c r="H22" s="16">
        <v>0.75</v>
      </c>
    </row>
    <row r="23" spans="2:8" x14ac:dyDescent="0.25">
      <c r="B23" s="16" t="s">
        <v>81</v>
      </c>
      <c r="C23" s="16" t="s">
        <v>82</v>
      </c>
      <c r="D23" s="16">
        <v>-3.171875</v>
      </c>
      <c r="E23" s="16">
        <v>-0.5</v>
      </c>
      <c r="F23" s="16">
        <v>0</v>
      </c>
      <c r="G23" s="16">
        <v>1</v>
      </c>
      <c r="H23" s="16">
        <v>6.34375</v>
      </c>
    </row>
    <row r="24" spans="2:8" x14ac:dyDescent="0.25">
      <c r="B24" s="16" t="s">
        <v>83</v>
      </c>
      <c r="C24" s="16" t="s">
        <v>84</v>
      </c>
      <c r="D24" s="16">
        <v>-3.9218749999999996</v>
      </c>
      <c r="E24" s="16">
        <v>0</v>
      </c>
      <c r="F24" s="16">
        <v>0</v>
      </c>
      <c r="G24" s="16">
        <v>1E+30</v>
      </c>
      <c r="H24" s="16">
        <v>0.75</v>
      </c>
    </row>
    <row r="25" spans="2:8" x14ac:dyDescent="0.25">
      <c r="B25" s="16" t="s">
        <v>85</v>
      </c>
      <c r="C25" s="16" t="s">
        <v>86</v>
      </c>
      <c r="D25" s="16">
        <v>-4.171875</v>
      </c>
      <c r="E25" s="16">
        <v>0</v>
      </c>
      <c r="F25" s="16">
        <v>0</v>
      </c>
      <c r="G25" s="16">
        <v>1E+30</v>
      </c>
      <c r="H25" s="16">
        <v>1</v>
      </c>
    </row>
    <row r="26" spans="2:8" ht="15.75" thickBot="1" x14ac:dyDescent="0.3">
      <c r="B26" s="17" t="s">
        <v>87</v>
      </c>
      <c r="C26" s="17" t="s">
        <v>88</v>
      </c>
      <c r="D26" s="17">
        <v>-3.171875</v>
      </c>
      <c r="E26" s="17">
        <v>-0.5</v>
      </c>
      <c r="F26" s="17">
        <v>0</v>
      </c>
      <c r="G26" s="17">
        <v>0.75</v>
      </c>
      <c r="H26" s="17">
        <v>8.34375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Shapleyova hodnota</vt:lpstr>
      <vt:lpstr>N-jadro</vt:lpstr>
      <vt:lpstr>Citlivostní sestava 1</vt:lpstr>
      <vt:lpstr>Citlivostní sestava 2</vt:lpstr>
    </vt:vector>
  </TitlesOfParts>
  <Company>VŠE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xradm07</dc:creator>
  <cp:lastModifiedBy>xradm07</cp:lastModifiedBy>
  <dcterms:created xsi:type="dcterms:W3CDTF">2015-11-03T10:27:11Z</dcterms:created>
  <dcterms:modified xsi:type="dcterms:W3CDTF">2016-11-16T16:58:23Z</dcterms:modified>
</cp:coreProperties>
</file>